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29"/>
  <workbookPr defaultThemeVersion="124226"/>
  <mc:AlternateContent xmlns:mc="http://schemas.openxmlformats.org/markup-compatibility/2006">
    <mc:Choice Requires="x15">
      <x15ac:absPath xmlns:x15ac="http://schemas.microsoft.com/office/spreadsheetml/2010/11/ac" url="D:\D\Groundwater inflows to excavations_1\"/>
    </mc:Choice>
  </mc:AlternateContent>
  <bookViews>
    <workbookView xWindow="480" yWindow="240" windowWidth="27795" windowHeight="14250" tabRatio="799"/>
  </bookViews>
  <sheets>
    <sheet name="Table of Contents" sheetId="21" r:id="rId1"/>
    <sheet name="Model 1" sheetId="1" r:id="rId2"/>
    <sheet name="Model 2" sheetId="5" r:id="rId3"/>
    <sheet name="Model 3" sheetId="6" r:id="rId4"/>
    <sheet name="Model 4" sheetId="20" r:id="rId5"/>
    <sheet name="Model 5" sheetId="7" r:id="rId6"/>
    <sheet name="Model 6" sheetId="11" r:id="rId7"/>
    <sheet name="Model 7" sheetId="9" r:id="rId8"/>
    <sheet name="Model 8" sheetId="10" r:id="rId9"/>
    <sheet name="Model 9" sheetId="19" r:id="rId10"/>
    <sheet name="Model 10" sheetId="14" r:id="rId11"/>
    <sheet name="Models 11-12" sheetId="24" r:id="rId12"/>
  </sheets>
  <calcPr calcId="171027"/>
</workbook>
</file>

<file path=xl/calcChain.xml><?xml version="1.0" encoding="utf-8"?>
<calcChain xmlns="http://schemas.openxmlformats.org/spreadsheetml/2006/main">
  <c r="C25" i="24" l="1"/>
  <c r="C33" i="24" s="1"/>
  <c r="C32" i="24" l="1"/>
  <c r="B20" i="21" l="1"/>
  <c r="B13" i="21"/>
  <c r="B21" i="21"/>
  <c r="B19" i="21"/>
  <c r="B18" i="21"/>
  <c r="B17" i="21"/>
  <c r="B14" i="21"/>
  <c r="B12" i="21"/>
  <c r="B11" i="21"/>
  <c r="B10" i="21"/>
  <c r="C28" i="20" l="1"/>
  <c r="C37" i="20" s="1"/>
  <c r="C29" i="19"/>
  <c r="C39" i="19" s="1"/>
  <c r="C33" i="14" l="1"/>
  <c r="C41" i="14" l="1"/>
  <c r="D49" i="14" s="1"/>
  <c r="C35" i="11"/>
  <c r="C34" i="11"/>
  <c r="C29" i="11"/>
  <c r="C40" i="11" l="1"/>
  <c r="C48" i="14"/>
  <c r="C49" i="14"/>
  <c r="D47" i="14"/>
  <c r="D44" i="14"/>
  <c r="C44" i="14"/>
  <c r="D45" i="14"/>
  <c r="C47" i="14"/>
  <c r="D46" i="14"/>
  <c r="C45" i="14"/>
  <c r="D48" i="14"/>
  <c r="C46" i="14"/>
  <c r="C32" i="10"/>
  <c r="C41" i="10" s="1"/>
  <c r="C29" i="9"/>
  <c r="C38" i="9" s="1"/>
  <c r="C52" i="14" l="1"/>
  <c r="C32" i="7" l="1"/>
  <c r="C40" i="7" l="1"/>
  <c r="C43" i="7" s="1"/>
  <c r="C29" i="6" l="1"/>
  <c r="C38" i="6" s="1"/>
  <c r="C28" i="5"/>
  <c r="C36" i="5" s="1"/>
  <c r="C26" i="1"/>
  <c r="C34" i="1" s="1"/>
</calcChain>
</file>

<file path=xl/comments1.xml><?xml version="1.0" encoding="utf-8"?>
<comments xmlns="http://schemas.openxmlformats.org/spreadsheetml/2006/main">
  <authors>
    <author>CJN</author>
  </authors>
  <commentList>
    <comment ref="D25" authorId="0" shapeId="0">
      <text>
        <r>
          <rPr>
            <b/>
            <sz val="9"/>
            <color indexed="81"/>
            <rFont val="Tahoma"/>
            <family val="2"/>
          </rPr>
          <t>The user is responsible for any conversions</t>
        </r>
      </text>
    </comment>
  </commentList>
</comments>
</file>

<file path=xl/comments10.xml><?xml version="1.0" encoding="utf-8"?>
<comments xmlns="http://schemas.openxmlformats.org/spreadsheetml/2006/main">
  <authors>
    <author>CJN</author>
    <author>Xiaomin</author>
  </authors>
  <commentList>
    <comment ref="D32" authorId="0" shapeId="0">
      <text>
        <r>
          <rPr>
            <b/>
            <sz val="9"/>
            <color indexed="81"/>
            <rFont val="Tahoma"/>
            <family val="2"/>
          </rPr>
          <t>The user is responsible for any conversions</t>
        </r>
      </text>
    </comment>
    <comment ref="A39" authorId="0" shapeId="0">
      <text>
        <r>
          <rPr>
            <b/>
            <sz val="9"/>
            <color indexed="81"/>
            <rFont val="Tahoma"/>
            <family val="2"/>
          </rPr>
          <t>Elevation with respect to datum</t>
        </r>
      </text>
    </comment>
    <comment ref="C39" authorId="1" shapeId="0">
      <text>
        <r>
          <rPr>
            <b/>
            <sz val="9"/>
            <color indexed="81"/>
            <rFont val="Tahoma"/>
            <family val="2"/>
          </rPr>
          <t>H &gt; zbot + D</t>
        </r>
      </text>
    </comment>
    <comment ref="A40" authorId="0" shapeId="0">
      <text>
        <r>
          <rPr>
            <b/>
            <sz val="9"/>
            <color indexed="81"/>
            <rFont val="Tahoma"/>
            <family val="2"/>
          </rPr>
          <t>Elevation with respect to datum</t>
        </r>
      </text>
    </comment>
    <comment ref="C40" authorId="0" shapeId="0">
      <text>
        <r>
          <rPr>
            <b/>
            <sz val="9"/>
            <color indexed="81"/>
            <rFont val="Tahoma"/>
            <family val="2"/>
          </rPr>
          <t>hd &lt; zbot + D</t>
        </r>
      </text>
    </comment>
  </commentList>
</comments>
</file>

<file path=xl/comments11.xml><?xml version="1.0" encoding="utf-8"?>
<comments xmlns="http://schemas.openxmlformats.org/spreadsheetml/2006/main">
  <authors>
    <author>CJN</author>
    <author>Xiaomin</author>
  </authors>
  <commentList>
    <comment ref="D24" authorId="0" shapeId="0">
      <text>
        <r>
          <rPr>
            <b/>
            <sz val="9"/>
            <color indexed="81"/>
            <rFont val="Tahoma"/>
            <family val="2"/>
          </rPr>
          <t>The user is responsible for any conversions</t>
        </r>
      </text>
    </comment>
    <comment ref="A26" authorId="0" shapeId="0">
      <text>
        <r>
          <rPr>
            <b/>
            <sz val="9"/>
            <color indexed="81"/>
            <rFont val="Tahoma"/>
            <family val="2"/>
          </rPr>
          <t>not used</t>
        </r>
      </text>
    </comment>
    <comment ref="A28" authorId="0" shapeId="0">
      <text>
        <r>
          <rPr>
            <b/>
            <sz val="9"/>
            <color indexed="81"/>
            <rFont val="Tahoma"/>
            <family val="2"/>
          </rPr>
          <t>Elevation with respect to datum</t>
        </r>
      </text>
    </comment>
    <comment ref="A29" authorId="0" shapeId="0">
      <text>
        <r>
          <rPr>
            <b/>
            <sz val="9"/>
            <color indexed="81"/>
            <rFont val="Tahoma"/>
            <family val="2"/>
          </rPr>
          <t>Elevation with respect to datum</t>
        </r>
      </text>
    </comment>
    <comment ref="A32" authorId="1" shapeId="0">
      <text>
        <r>
          <rPr>
            <b/>
            <sz val="9"/>
            <color indexed="81"/>
            <rFont val="Tahoma"/>
            <family val="2"/>
          </rPr>
          <t>X. Wang:</t>
        </r>
        <r>
          <rPr>
            <sz val="9"/>
            <color indexed="81"/>
            <rFont val="Tahoma"/>
            <family val="2"/>
          </rPr>
          <t xml:space="preserve">
The assumption for the Forchheimer solution is that the pervious aquifer is a semi-infinite homogeneous and isotropic medium. Forchheimer stated that even if the pervious medium has finite thickness due to underlying impervious layer, the solution is applicable as far as the thickness of the pervious layer is several times larger than the diameter of a well. In this case, the thickness of the pervious aquifer is about 3 times larger than the diameter of the excavation.</t>
        </r>
      </text>
    </comment>
  </commentList>
</comments>
</file>

<file path=xl/comments2.xml><?xml version="1.0" encoding="utf-8"?>
<comments xmlns="http://schemas.openxmlformats.org/spreadsheetml/2006/main">
  <authors>
    <author>CJN</author>
  </authors>
  <commentList>
    <comment ref="D27" authorId="0" shapeId="0">
      <text>
        <r>
          <rPr>
            <b/>
            <sz val="9"/>
            <color indexed="81"/>
            <rFont val="Tahoma"/>
            <family val="2"/>
          </rPr>
          <t>The user is responsible for any conversions</t>
        </r>
      </text>
    </comment>
    <comment ref="A29" authorId="0" shapeId="0">
      <text>
        <r>
          <rPr>
            <b/>
            <sz val="9"/>
            <color indexed="81"/>
            <rFont val="Tahoma"/>
            <family val="2"/>
          </rPr>
          <t>Elevation with respect to datum</t>
        </r>
      </text>
    </comment>
    <comment ref="A32" authorId="0" shapeId="0">
      <text>
        <r>
          <rPr>
            <b/>
            <sz val="9"/>
            <color indexed="81"/>
            <rFont val="Tahoma"/>
            <family val="2"/>
          </rPr>
          <t>Elevation with respect to datum</t>
        </r>
      </text>
    </comment>
    <comment ref="A33" authorId="0" shapeId="0">
      <text>
        <r>
          <rPr>
            <b/>
            <sz val="9"/>
            <color indexed="81"/>
            <rFont val="Tahoma"/>
            <family val="2"/>
          </rPr>
          <t>Elevation with respect to datum</t>
        </r>
      </text>
    </comment>
  </commentList>
</comments>
</file>

<file path=xl/comments3.xml><?xml version="1.0" encoding="utf-8"?>
<comments xmlns="http://schemas.openxmlformats.org/spreadsheetml/2006/main">
  <authors>
    <author>CJN</author>
    <author>Xiaomin</author>
  </authors>
  <commentList>
    <comment ref="D28" authorId="0" shapeId="0">
      <text>
        <r>
          <rPr>
            <b/>
            <sz val="9"/>
            <color indexed="81"/>
            <rFont val="Tahoma"/>
            <family val="2"/>
          </rPr>
          <t>The user is responsible for any conversions</t>
        </r>
      </text>
    </comment>
    <comment ref="A30" authorId="0" shapeId="0">
      <text>
        <r>
          <rPr>
            <b/>
            <sz val="9"/>
            <color indexed="81"/>
            <rFont val="Tahoma"/>
            <family val="2"/>
          </rPr>
          <t>Elevation with respect to datum</t>
        </r>
      </text>
    </comment>
    <comment ref="A34" authorId="0" shapeId="0">
      <text>
        <r>
          <rPr>
            <b/>
            <sz val="9"/>
            <color indexed="81"/>
            <rFont val="Tahoma"/>
            <family val="2"/>
          </rPr>
          <t>Elevation with respect to datum</t>
        </r>
      </text>
    </comment>
    <comment ref="C34" authorId="0" shapeId="0">
      <text>
        <r>
          <rPr>
            <b/>
            <sz val="9"/>
            <color indexed="81"/>
            <rFont val="Tahoma"/>
            <family val="2"/>
          </rPr>
          <t>H &gt; zbot + D</t>
        </r>
      </text>
    </comment>
    <comment ref="A35" authorId="0" shapeId="0">
      <text>
        <r>
          <rPr>
            <b/>
            <sz val="9"/>
            <color indexed="81"/>
            <rFont val="Tahoma"/>
            <family val="2"/>
          </rPr>
          <t>Elevation with respect to datum</t>
        </r>
      </text>
    </comment>
    <comment ref="C35" authorId="0" shapeId="0">
      <text>
        <r>
          <rPr>
            <b/>
            <sz val="9"/>
            <color indexed="81"/>
            <rFont val="Tahoma"/>
            <family val="2"/>
          </rPr>
          <t>hd &lt; zbot + D</t>
        </r>
      </text>
    </comment>
    <comment ref="I37" authorId="1" shapeId="0">
      <text>
        <r>
          <rPr>
            <b/>
            <sz val="9"/>
            <color indexed="81"/>
            <rFont val="Tahoma"/>
            <family val="2"/>
          </rPr>
          <t>Xiaomin:</t>
        </r>
        <r>
          <rPr>
            <sz val="9"/>
            <color indexed="81"/>
            <rFont val="Tahoma"/>
            <family val="2"/>
          </rPr>
          <t xml:space="preserve">
Assuming MODFLOW results are true values.</t>
        </r>
      </text>
    </comment>
  </commentList>
</comments>
</file>

<file path=xl/comments4.xml><?xml version="1.0" encoding="utf-8"?>
<comments xmlns="http://schemas.openxmlformats.org/spreadsheetml/2006/main">
  <authors>
    <author>CJN</author>
  </authors>
  <commentList>
    <comment ref="D27" authorId="0" shapeId="0">
      <text>
        <r>
          <rPr>
            <b/>
            <sz val="9"/>
            <color indexed="81"/>
            <rFont val="Tahoma"/>
            <family val="2"/>
          </rPr>
          <t>The user is responsible for any conversions</t>
        </r>
      </text>
    </comment>
    <comment ref="A29" authorId="0" shapeId="0">
      <text>
        <r>
          <rPr>
            <b/>
            <sz val="9"/>
            <color indexed="81"/>
            <rFont val="Tahoma"/>
            <family val="2"/>
          </rPr>
          <t>Elevation with respect to datum</t>
        </r>
      </text>
    </comment>
    <comment ref="A33" authorId="0" shapeId="0">
      <text>
        <r>
          <rPr>
            <b/>
            <sz val="9"/>
            <color indexed="81"/>
            <rFont val="Tahoma"/>
            <family val="2"/>
          </rPr>
          <t>Elevation with respect to datum</t>
        </r>
      </text>
    </comment>
    <comment ref="A34" authorId="0" shapeId="0">
      <text>
        <r>
          <rPr>
            <b/>
            <sz val="9"/>
            <color indexed="81"/>
            <rFont val="Tahoma"/>
            <family val="2"/>
          </rPr>
          <t>Elevation with respect to datum</t>
        </r>
      </text>
    </comment>
  </commentList>
</comments>
</file>

<file path=xl/comments5.xml><?xml version="1.0" encoding="utf-8"?>
<comments xmlns="http://schemas.openxmlformats.org/spreadsheetml/2006/main">
  <authors>
    <author>CJN</author>
  </authors>
  <commentList>
    <comment ref="D31" authorId="0" shapeId="0">
      <text>
        <r>
          <rPr>
            <b/>
            <sz val="9"/>
            <color indexed="81"/>
            <rFont val="Tahoma"/>
            <family val="2"/>
          </rPr>
          <t>The user is responsible for any conversions</t>
        </r>
      </text>
    </comment>
    <comment ref="A38" authorId="0" shapeId="0">
      <text>
        <r>
          <rPr>
            <b/>
            <sz val="9"/>
            <color indexed="81"/>
            <rFont val="Tahoma"/>
            <family val="2"/>
          </rPr>
          <t>Elevation with respect to datum</t>
        </r>
      </text>
    </comment>
    <comment ref="C38" authorId="0" shapeId="0">
      <text>
        <r>
          <rPr>
            <b/>
            <sz val="9"/>
            <color indexed="81"/>
            <rFont val="Tahoma"/>
            <family val="2"/>
          </rPr>
          <t>H &gt; zbot + D</t>
        </r>
      </text>
    </comment>
    <comment ref="A39" authorId="0" shapeId="0">
      <text>
        <r>
          <rPr>
            <b/>
            <sz val="9"/>
            <color indexed="81"/>
            <rFont val="Tahoma"/>
            <family val="2"/>
          </rPr>
          <t>Elevation with respect to datum</t>
        </r>
      </text>
    </comment>
    <comment ref="C39" authorId="0" shapeId="0">
      <text>
        <r>
          <rPr>
            <b/>
            <sz val="9"/>
            <color indexed="81"/>
            <rFont val="Tahoma"/>
            <family val="2"/>
          </rPr>
          <t>hd &lt; zbot + D</t>
        </r>
      </text>
    </comment>
  </commentList>
</comments>
</file>

<file path=xl/comments6.xml><?xml version="1.0" encoding="utf-8"?>
<comments xmlns="http://schemas.openxmlformats.org/spreadsheetml/2006/main">
  <authors>
    <author>CJN</author>
  </authors>
  <commentList>
    <comment ref="D28" authorId="0" shapeId="0">
      <text>
        <r>
          <rPr>
            <b/>
            <sz val="9"/>
            <color indexed="81"/>
            <rFont val="Tahoma"/>
            <family val="2"/>
          </rPr>
          <t>The user is responsible for any conversions</t>
        </r>
      </text>
    </comment>
    <comment ref="A30" authorId="0" shapeId="0">
      <text>
        <r>
          <rPr>
            <b/>
            <sz val="9"/>
            <color indexed="81"/>
            <rFont val="Tahoma"/>
            <family val="2"/>
          </rPr>
          <t>Not used</t>
        </r>
      </text>
    </comment>
    <comment ref="A36" authorId="0" shapeId="0">
      <text>
        <r>
          <rPr>
            <b/>
            <sz val="9"/>
            <color indexed="81"/>
            <rFont val="Tahoma"/>
            <family val="2"/>
          </rPr>
          <t>Elevation with respect to datum</t>
        </r>
      </text>
    </comment>
    <comment ref="A37" authorId="0" shapeId="0">
      <text>
        <r>
          <rPr>
            <b/>
            <sz val="9"/>
            <color indexed="81"/>
            <rFont val="Tahoma"/>
            <family val="2"/>
          </rPr>
          <t>Elevation with respect to datum</t>
        </r>
      </text>
    </comment>
  </commentList>
</comments>
</file>

<file path=xl/comments7.xml><?xml version="1.0" encoding="utf-8"?>
<comments xmlns="http://schemas.openxmlformats.org/spreadsheetml/2006/main">
  <authors>
    <author>CJN</author>
    <author>Xiaomin</author>
  </authors>
  <commentList>
    <comment ref="D28" authorId="0" shapeId="0">
      <text>
        <r>
          <rPr>
            <b/>
            <sz val="9"/>
            <color indexed="81"/>
            <rFont val="Tahoma"/>
            <family val="2"/>
          </rPr>
          <t>The user is responsible for any conversions</t>
        </r>
      </text>
    </comment>
    <comment ref="A30" authorId="0" shapeId="0">
      <text>
        <r>
          <rPr>
            <b/>
            <sz val="9"/>
            <color indexed="81"/>
            <rFont val="Tahoma"/>
            <family val="2"/>
          </rPr>
          <t>Elevation with respect to datum</t>
        </r>
      </text>
    </comment>
    <comment ref="A31" authorId="1" shapeId="0">
      <text>
        <r>
          <rPr>
            <b/>
            <sz val="9"/>
            <color indexed="81"/>
            <rFont val="Tahoma"/>
            <family val="2"/>
          </rPr>
          <t>not used</t>
        </r>
        <r>
          <rPr>
            <sz val="9"/>
            <color indexed="81"/>
            <rFont val="Tahoma"/>
            <family val="2"/>
          </rPr>
          <t xml:space="preserve">
</t>
        </r>
      </text>
    </comment>
    <comment ref="A34" authorId="0" shapeId="0">
      <text>
        <r>
          <rPr>
            <b/>
            <sz val="9"/>
            <color indexed="81"/>
            <rFont val="Tahoma"/>
            <family val="2"/>
          </rPr>
          <t>Elevation with respect to datum</t>
        </r>
      </text>
    </comment>
    <comment ref="A35" authorId="0" shapeId="0">
      <text>
        <r>
          <rPr>
            <b/>
            <sz val="9"/>
            <color indexed="81"/>
            <rFont val="Tahoma"/>
            <family val="2"/>
          </rPr>
          <t>Elevation with respect to datum</t>
        </r>
      </text>
    </comment>
    <comment ref="B43" authorId="1" shapeId="0">
      <text>
        <r>
          <rPr>
            <b/>
            <sz val="9"/>
            <color indexed="81"/>
            <rFont val="Tahoma"/>
            <family val="2"/>
          </rPr>
          <t xml:space="preserve">Xiaomin:
</t>
        </r>
        <r>
          <rPr>
            <sz val="9"/>
            <color indexed="81"/>
            <rFont val="Tahoma"/>
            <family val="2"/>
          </rPr>
          <t>Further</t>
        </r>
        <r>
          <rPr>
            <b/>
            <sz val="9"/>
            <color indexed="81"/>
            <rFont val="Tahoma"/>
            <family val="2"/>
          </rPr>
          <t xml:space="preserve"> </t>
        </r>
        <r>
          <rPr>
            <sz val="9"/>
            <color indexed="81"/>
            <rFont val="Tahoma"/>
            <family val="2"/>
          </rPr>
          <t>r</t>
        </r>
        <r>
          <rPr>
            <sz val="9"/>
            <color indexed="81"/>
            <rFont val="Tahoma"/>
            <family val="2"/>
          </rPr>
          <t>efined circular model</t>
        </r>
      </text>
    </comment>
  </commentList>
</comments>
</file>

<file path=xl/comments8.xml><?xml version="1.0" encoding="utf-8"?>
<comments xmlns="http://schemas.openxmlformats.org/spreadsheetml/2006/main">
  <authors>
    <author>CJN</author>
  </authors>
  <commentList>
    <comment ref="D31" authorId="0" shapeId="0">
      <text>
        <r>
          <rPr>
            <b/>
            <sz val="9"/>
            <color indexed="81"/>
            <rFont val="Tahoma"/>
            <family val="2"/>
          </rPr>
          <t>The user is responsible for any conversions</t>
        </r>
      </text>
    </comment>
    <comment ref="A33" authorId="0" shapeId="0">
      <text>
        <r>
          <rPr>
            <b/>
            <sz val="9"/>
            <color indexed="81"/>
            <rFont val="Tahoma"/>
            <family val="2"/>
          </rPr>
          <t>Elevation with respect to datum</t>
        </r>
      </text>
    </comment>
    <comment ref="A37" authorId="0" shapeId="0">
      <text>
        <r>
          <rPr>
            <b/>
            <sz val="9"/>
            <color indexed="81"/>
            <rFont val="Tahoma"/>
            <family val="2"/>
          </rPr>
          <t>Elevation with respect to datum</t>
        </r>
      </text>
    </comment>
    <comment ref="A38" authorId="0" shapeId="0">
      <text>
        <r>
          <rPr>
            <b/>
            <sz val="9"/>
            <color indexed="81"/>
            <rFont val="Tahoma"/>
            <family val="2"/>
          </rPr>
          <t>Elevation with respect to datum</t>
        </r>
      </text>
    </comment>
  </commentList>
</comments>
</file>

<file path=xl/comments9.xml><?xml version="1.0" encoding="utf-8"?>
<comments xmlns="http://schemas.openxmlformats.org/spreadsheetml/2006/main">
  <authors>
    <author>CJN</author>
    <author>Xiaomin</author>
  </authors>
  <commentList>
    <comment ref="D28" authorId="0" shapeId="0">
      <text>
        <r>
          <rPr>
            <b/>
            <sz val="9"/>
            <color indexed="81"/>
            <rFont val="Tahoma"/>
            <family val="2"/>
          </rPr>
          <t>The user is responsible for any conversions</t>
        </r>
      </text>
    </comment>
    <comment ref="A30" authorId="0" shapeId="0">
      <text>
        <r>
          <rPr>
            <b/>
            <sz val="9"/>
            <color indexed="81"/>
            <rFont val="Tahoma"/>
            <family val="2"/>
          </rPr>
          <t>Elevation with respect to datum</t>
        </r>
      </text>
    </comment>
    <comment ref="A31" authorId="1" shapeId="0">
      <text>
        <r>
          <rPr>
            <b/>
            <sz val="9"/>
            <color indexed="81"/>
            <rFont val="Tahoma"/>
            <family val="2"/>
          </rPr>
          <t>Xiaomin:</t>
        </r>
        <r>
          <rPr>
            <sz val="9"/>
            <color indexed="81"/>
            <rFont val="Tahoma"/>
            <family val="2"/>
          </rPr>
          <t xml:space="preserve">
no use
</t>
        </r>
      </text>
    </comment>
    <comment ref="A35" authorId="0" shapeId="0">
      <text>
        <r>
          <rPr>
            <b/>
            <sz val="9"/>
            <color indexed="81"/>
            <rFont val="Tahoma"/>
            <family val="2"/>
          </rPr>
          <t>Elevation with respect to datum</t>
        </r>
      </text>
    </comment>
    <comment ref="A36" authorId="0" shapeId="0">
      <text>
        <r>
          <rPr>
            <b/>
            <sz val="9"/>
            <color indexed="81"/>
            <rFont val="Tahoma"/>
            <family val="2"/>
          </rPr>
          <t>Elevation with respect to datum</t>
        </r>
      </text>
    </comment>
  </commentList>
</comments>
</file>

<file path=xl/sharedStrings.xml><?xml version="1.0" encoding="utf-8"?>
<sst xmlns="http://schemas.openxmlformats.org/spreadsheetml/2006/main" count="399" uniqueCount="79">
  <si>
    <t>Parameter</t>
  </si>
  <si>
    <t>Units</t>
  </si>
  <si>
    <t>Value</t>
  </si>
  <si>
    <t>User-specified units</t>
  </si>
  <si>
    <t>Hydraulic conductivity, K</t>
  </si>
  <si>
    <t>Aquifer thickness, D</t>
  </si>
  <si>
    <t>L/T</t>
  </si>
  <si>
    <t>L</t>
  </si>
  <si>
    <t>Distance to constant-head boundary, A</t>
  </si>
  <si>
    <t>Width of aquifer transverse to groundwater flow, L</t>
  </si>
  <si>
    <r>
      <t>Head in the excavation, h</t>
    </r>
    <r>
      <rPr>
        <vertAlign val="subscript"/>
        <sz val="11"/>
        <color theme="1"/>
        <rFont val="Calibri"/>
        <family val="2"/>
        <scheme val="minor"/>
      </rPr>
      <t>d</t>
    </r>
  </si>
  <si>
    <t>Head at the constant-head boundary, H</t>
  </si>
  <si>
    <t>Calculated inflow, Q</t>
  </si>
  <si>
    <t>Result</t>
  </si>
  <si>
    <r>
      <t>L</t>
    </r>
    <r>
      <rPr>
        <vertAlign val="superscript"/>
        <sz val="11"/>
        <color theme="1"/>
        <rFont val="Calibri"/>
        <family val="2"/>
        <scheme val="minor"/>
      </rPr>
      <t>3</t>
    </r>
    <r>
      <rPr>
        <sz val="11"/>
        <color theme="1"/>
        <rFont val="Calibri"/>
        <family val="2"/>
        <scheme val="minor"/>
      </rPr>
      <t>/T</t>
    </r>
  </si>
  <si>
    <t>m/s</t>
  </si>
  <si>
    <t>m</t>
  </si>
  <si>
    <r>
      <t>m</t>
    </r>
    <r>
      <rPr>
        <vertAlign val="superscript"/>
        <sz val="11"/>
        <color theme="1"/>
        <rFont val="Calibri"/>
        <family val="2"/>
        <scheme val="minor"/>
      </rPr>
      <t>3</t>
    </r>
    <r>
      <rPr>
        <sz val="11"/>
        <color theme="1"/>
        <rFont val="Calibri"/>
        <family val="2"/>
        <scheme val="minor"/>
      </rPr>
      <t>/s</t>
    </r>
  </si>
  <si>
    <r>
      <t>Elevation of base of aquifer, z</t>
    </r>
    <r>
      <rPr>
        <vertAlign val="subscript"/>
        <sz val="11"/>
        <color theme="1"/>
        <rFont val="Calibri"/>
        <family val="2"/>
        <scheme val="minor"/>
      </rPr>
      <t>bot</t>
    </r>
  </si>
  <si>
    <t>Thickness of aquifer where confined, D</t>
  </si>
  <si>
    <t>Linear groundwater flow into a slot  with a leaky confining layer (Flow both sides)</t>
  </si>
  <si>
    <t>Hydraulic conductivity, K'</t>
  </si>
  <si>
    <r>
      <t xml:space="preserve">Leakage factor, </t>
    </r>
    <r>
      <rPr>
        <sz val="11"/>
        <color theme="1"/>
        <rFont val="Calibri"/>
        <family val="2"/>
      </rPr>
      <t>λ</t>
    </r>
  </si>
  <si>
    <t>Thickness of aquifer, D</t>
  </si>
  <si>
    <t>Thickness of aquitard, b'</t>
  </si>
  <si>
    <r>
      <t>Equivalent radius of circular excavation, R</t>
    </r>
    <r>
      <rPr>
        <sz val="8"/>
        <color theme="1"/>
        <rFont val="Calibri"/>
        <family val="2"/>
        <scheme val="minor"/>
      </rPr>
      <t>0</t>
    </r>
  </si>
  <si>
    <t>Equivalent radius from centre of excavation to constant-head boundary, R</t>
  </si>
  <si>
    <t>Distance from centre of excavation to constant-head boundary, R</t>
  </si>
  <si>
    <r>
      <t>Distance from centre to boundary of excavation, R</t>
    </r>
    <r>
      <rPr>
        <sz val="8"/>
        <color theme="1"/>
        <rFont val="Calibri"/>
        <family val="2"/>
        <scheme val="minor"/>
      </rPr>
      <t>0</t>
    </r>
  </si>
  <si>
    <r>
      <t>m</t>
    </r>
    <r>
      <rPr>
        <vertAlign val="superscript"/>
        <sz val="11"/>
        <color theme="1"/>
        <rFont val="Calibri"/>
        <family val="2"/>
        <scheme val="minor"/>
      </rPr>
      <t>-1</t>
    </r>
  </si>
  <si>
    <t>Bessel functions</t>
  </si>
  <si>
    <t>Recharge, I</t>
  </si>
  <si>
    <t>Argument</t>
  </si>
  <si>
    <t>Steady groundwater inflows into open excavations</t>
  </si>
  <si>
    <t>Diameter of excavation , D</t>
  </si>
  <si>
    <t>Part 1: Linear flow into trenches</t>
  </si>
  <si>
    <t>Part 2. Radial flow into circular excavations</t>
  </si>
  <si>
    <t>Model 1</t>
  </si>
  <si>
    <t>Linear confined flow into a trench (flow both sides)</t>
  </si>
  <si>
    <t>Model 2</t>
  </si>
  <si>
    <t>Linear unconfined flow into a trench (flow both sides)</t>
  </si>
  <si>
    <t>Model 5</t>
  </si>
  <si>
    <t>Model 4</t>
  </si>
  <si>
    <t>Model 3</t>
  </si>
  <si>
    <t>Linear unconfined flow into a trench, with recharge (flow both sides)</t>
  </si>
  <si>
    <t>Linear confined/unconfined flow into a trench  (flow both sides)</t>
  </si>
  <si>
    <t>Model 6</t>
  </si>
  <si>
    <t>Radial confined flow into a circular excavation</t>
  </si>
  <si>
    <t>Model 7</t>
  </si>
  <si>
    <t>Radial unconfined flow into a circular excavation</t>
  </si>
  <si>
    <t>Model 8</t>
  </si>
  <si>
    <t>Radial unconfined flow into a circular excavation, with recharge</t>
  </si>
  <si>
    <t>Model 9</t>
  </si>
  <si>
    <t>Radial confined/unconfined flow into a circular excavation</t>
  </si>
  <si>
    <t>Model 10</t>
  </si>
  <si>
    <t>Radial flow into a circular excavation in an aquifer overlain by a leaky aquitard</t>
  </si>
  <si>
    <t>Flow into the base of a circular excavation</t>
  </si>
  <si>
    <r>
      <t>Leakage factor, k = 1/</t>
    </r>
    <r>
      <rPr>
        <sz val="11"/>
        <color theme="1"/>
        <rFont val="Calibri"/>
        <family val="2"/>
      </rPr>
      <t>λ</t>
    </r>
  </si>
  <si>
    <t>BesselI(kR,0)</t>
  </si>
  <si>
    <r>
      <t>BesselI(kR</t>
    </r>
    <r>
      <rPr>
        <sz val="8"/>
        <color theme="1"/>
        <rFont val="Calibri"/>
        <family val="2"/>
        <scheme val="minor"/>
      </rPr>
      <t>0</t>
    </r>
    <r>
      <rPr>
        <sz val="11"/>
        <color theme="1"/>
        <rFont val="Calibri"/>
        <family val="2"/>
        <scheme val="minor"/>
      </rPr>
      <t>,0)</t>
    </r>
  </si>
  <si>
    <r>
      <t>BesselI(kR</t>
    </r>
    <r>
      <rPr>
        <sz val="8"/>
        <color theme="1"/>
        <rFont val="Calibri"/>
        <family val="2"/>
        <scheme val="minor"/>
      </rPr>
      <t>0</t>
    </r>
    <r>
      <rPr>
        <sz val="11"/>
        <color theme="1"/>
        <rFont val="Calibri"/>
        <family val="2"/>
        <scheme val="minor"/>
      </rPr>
      <t>,1)</t>
    </r>
  </si>
  <si>
    <t>Besselk(kR,0)</t>
  </si>
  <si>
    <r>
      <t>Besselk(kR</t>
    </r>
    <r>
      <rPr>
        <sz val="8"/>
        <color theme="1"/>
        <rFont val="Calibri"/>
        <family val="2"/>
        <scheme val="minor"/>
      </rPr>
      <t>0</t>
    </r>
    <r>
      <rPr>
        <sz val="11"/>
        <color theme="1"/>
        <rFont val="Calibri"/>
        <family val="2"/>
        <scheme val="minor"/>
      </rPr>
      <t>,0)</t>
    </r>
  </si>
  <si>
    <r>
      <t>Besselk(kR</t>
    </r>
    <r>
      <rPr>
        <sz val="8"/>
        <color theme="1"/>
        <rFont val="Calibri"/>
        <family val="2"/>
        <scheme val="minor"/>
      </rPr>
      <t>0</t>
    </r>
    <r>
      <rPr>
        <sz val="11"/>
        <color theme="1"/>
        <rFont val="Calibri"/>
        <family val="2"/>
        <scheme val="minor"/>
      </rPr>
      <t>,1)</t>
    </r>
  </si>
  <si>
    <r>
      <t>I</t>
    </r>
    <r>
      <rPr>
        <vertAlign val="subscript"/>
        <sz val="11"/>
        <color theme="1"/>
        <rFont val="Calibri"/>
        <family val="2"/>
        <scheme val="minor"/>
      </rPr>
      <t>0</t>
    </r>
    <r>
      <rPr>
        <sz val="11"/>
        <color theme="1"/>
        <rFont val="Calibri"/>
        <family val="2"/>
        <scheme val="minor"/>
      </rPr>
      <t>(R/</t>
    </r>
    <r>
      <rPr>
        <sz val="11"/>
        <color theme="1"/>
        <rFont val="Symbol"/>
        <family val="1"/>
        <charset val="2"/>
      </rPr>
      <t>l</t>
    </r>
    <r>
      <rPr>
        <sz val="11"/>
        <color theme="1"/>
        <rFont val="Calibri"/>
        <family val="2"/>
        <scheme val="minor"/>
      </rPr>
      <t>)</t>
    </r>
  </si>
  <si>
    <r>
      <t>I</t>
    </r>
    <r>
      <rPr>
        <vertAlign val="subscript"/>
        <sz val="11"/>
        <color theme="1"/>
        <rFont val="Calibri"/>
        <family val="2"/>
        <scheme val="minor"/>
      </rPr>
      <t>0</t>
    </r>
    <r>
      <rPr>
        <sz val="11"/>
        <color theme="1"/>
        <rFont val="Calibri"/>
        <family val="2"/>
        <scheme val="minor"/>
      </rPr>
      <t>(R</t>
    </r>
    <r>
      <rPr>
        <vertAlign val="subscript"/>
        <sz val="11"/>
        <color theme="1"/>
        <rFont val="Calibri"/>
        <family val="2"/>
        <scheme val="minor"/>
      </rPr>
      <t>0/</t>
    </r>
    <r>
      <rPr>
        <sz val="11"/>
        <color theme="1"/>
        <rFont val="Symbol"/>
        <family val="1"/>
        <charset val="2"/>
      </rPr>
      <t>l</t>
    </r>
    <r>
      <rPr>
        <sz val="11"/>
        <color theme="1"/>
        <rFont val="Calibri"/>
        <family val="2"/>
        <scheme val="minor"/>
      </rPr>
      <t>)</t>
    </r>
  </si>
  <si>
    <r>
      <t>I</t>
    </r>
    <r>
      <rPr>
        <vertAlign val="subscript"/>
        <sz val="11"/>
        <color theme="1"/>
        <rFont val="Calibri"/>
        <family val="2"/>
        <scheme val="minor"/>
      </rPr>
      <t>1</t>
    </r>
    <r>
      <rPr>
        <sz val="11"/>
        <color theme="1"/>
        <rFont val="Calibri"/>
        <family val="2"/>
        <scheme val="minor"/>
      </rPr>
      <t>(R</t>
    </r>
    <r>
      <rPr>
        <vertAlign val="subscript"/>
        <sz val="11"/>
        <color theme="1"/>
        <rFont val="Calibri"/>
        <family val="2"/>
        <scheme val="minor"/>
      </rPr>
      <t>0/</t>
    </r>
    <r>
      <rPr>
        <sz val="11"/>
        <color theme="1"/>
        <rFont val="Symbol"/>
        <family val="1"/>
        <charset val="2"/>
      </rPr>
      <t>l</t>
    </r>
    <r>
      <rPr>
        <sz val="11"/>
        <color theme="1"/>
        <rFont val="Calibri"/>
        <family val="2"/>
        <scheme val="minor"/>
      </rPr>
      <t>)</t>
    </r>
  </si>
  <si>
    <r>
      <t>K</t>
    </r>
    <r>
      <rPr>
        <vertAlign val="subscript"/>
        <sz val="11"/>
        <color theme="1"/>
        <rFont val="Calibri"/>
        <family val="2"/>
        <scheme val="minor"/>
      </rPr>
      <t>0</t>
    </r>
    <r>
      <rPr>
        <sz val="11"/>
        <color theme="1"/>
        <rFont val="Calibri"/>
        <family val="2"/>
        <scheme val="minor"/>
      </rPr>
      <t>(R/</t>
    </r>
    <r>
      <rPr>
        <sz val="11"/>
        <color theme="1"/>
        <rFont val="Symbol"/>
        <family val="1"/>
        <charset val="2"/>
      </rPr>
      <t>l</t>
    </r>
    <r>
      <rPr>
        <sz val="11"/>
        <color theme="1"/>
        <rFont val="Calibri"/>
        <family val="2"/>
        <scheme val="minor"/>
      </rPr>
      <t>)</t>
    </r>
  </si>
  <si>
    <r>
      <t>K</t>
    </r>
    <r>
      <rPr>
        <vertAlign val="subscript"/>
        <sz val="11"/>
        <color theme="1"/>
        <rFont val="Calibri"/>
        <family val="2"/>
        <scheme val="minor"/>
      </rPr>
      <t>0</t>
    </r>
    <r>
      <rPr>
        <sz val="11"/>
        <color theme="1"/>
        <rFont val="Calibri"/>
        <family val="2"/>
        <scheme val="minor"/>
      </rPr>
      <t>(R</t>
    </r>
    <r>
      <rPr>
        <vertAlign val="subscript"/>
        <sz val="11"/>
        <color theme="1"/>
        <rFont val="Calibri"/>
        <family val="2"/>
        <scheme val="minor"/>
      </rPr>
      <t>0/</t>
    </r>
    <r>
      <rPr>
        <sz val="11"/>
        <color theme="1"/>
        <rFont val="Symbol"/>
        <family val="1"/>
        <charset val="2"/>
      </rPr>
      <t>l</t>
    </r>
    <r>
      <rPr>
        <sz val="11"/>
        <color theme="1"/>
        <rFont val="Calibri"/>
        <family val="2"/>
        <scheme val="minor"/>
      </rPr>
      <t>)</t>
    </r>
  </si>
  <si>
    <r>
      <t>K</t>
    </r>
    <r>
      <rPr>
        <vertAlign val="subscript"/>
        <sz val="11"/>
        <color theme="1"/>
        <rFont val="Calibri"/>
        <family val="2"/>
        <scheme val="minor"/>
      </rPr>
      <t>1</t>
    </r>
    <r>
      <rPr>
        <sz val="11"/>
        <color theme="1"/>
        <rFont val="Calibri"/>
        <family val="2"/>
        <scheme val="minor"/>
      </rPr>
      <t>(R</t>
    </r>
    <r>
      <rPr>
        <vertAlign val="subscript"/>
        <sz val="11"/>
        <color theme="1"/>
        <rFont val="Calibri"/>
        <family val="2"/>
        <scheme val="minor"/>
      </rPr>
      <t>0/</t>
    </r>
    <r>
      <rPr>
        <sz val="11"/>
        <color theme="1"/>
        <rFont val="Symbol"/>
        <family val="1"/>
        <charset val="2"/>
      </rPr>
      <t>l</t>
    </r>
    <r>
      <rPr>
        <sz val="11"/>
        <color theme="1"/>
        <rFont val="Calibri"/>
        <family val="2"/>
        <scheme val="minor"/>
      </rPr>
      <t>)</t>
    </r>
  </si>
  <si>
    <t>Christopher J. Neville and Xiaomin Wang</t>
  </si>
  <si>
    <t>S.S. Papadopulos &amp; Associates, Inc.</t>
  </si>
  <si>
    <r>
      <rPr>
        <b/>
        <sz val="12"/>
        <color theme="1"/>
        <rFont val="Calibri"/>
        <family val="2"/>
        <scheme val="minor"/>
      </rPr>
      <t>Questions?</t>
    </r>
    <r>
      <rPr>
        <sz val="12"/>
        <color theme="1"/>
        <rFont val="Calibri"/>
        <family val="2"/>
        <scheme val="minor"/>
      </rPr>
      <t xml:space="preserve"> cneville@sspa.com</t>
    </r>
  </si>
  <si>
    <t>Models 11-12</t>
  </si>
  <si>
    <t>Units are labels only; the user must specify consistent units</t>
  </si>
  <si>
    <t>Last update: 2014/04/27</t>
  </si>
  <si>
    <t>Part 3. Flow into the bottom of a circular excavation</t>
  </si>
  <si>
    <t>Model 11 (Forchheimer 1914; Hvorslev 1951, Case 3/B): Calculated inflow, Q</t>
  </si>
  <si>
    <t>Model 12 (Hvorslev 1951, Case 4/C): Calculated inflow, 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</si>
</sst>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E+00"/>
    <numFmt numFmtId="165" formatCode="0.0"/>
    <numFmt numFmtId="166" formatCode="0.000"/>
  </numFmts>
  <fonts count="14" x14ac:knownFonts="1">
    <font>
      <sz val="11"/>
      <color theme="1"/>
      <name val="Calibri"/>
      <family val="2"/>
      <scheme val="minor"/>
    </font>
    <font>
      <b/>
      <sz val="11"/>
      <color theme="1"/>
      <name val="Calibri"/>
      <family val="2"/>
      <scheme val="minor"/>
    </font>
    <font>
      <b/>
      <sz val="14"/>
      <color theme="1"/>
      <name val="Calibri"/>
      <family val="2"/>
      <scheme val="minor"/>
    </font>
    <font>
      <b/>
      <sz val="9"/>
      <color indexed="81"/>
      <name val="Tahoma"/>
      <family val="2"/>
    </font>
    <font>
      <vertAlign val="subscript"/>
      <sz val="11"/>
      <color theme="1"/>
      <name val="Calibri"/>
      <family val="2"/>
      <scheme val="minor"/>
    </font>
    <font>
      <vertAlign val="superscript"/>
      <sz val="11"/>
      <color theme="1"/>
      <name val="Calibri"/>
      <family val="2"/>
      <scheme val="minor"/>
    </font>
    <font>
      <sz val="11"/>
      <color theme="1"/>
      <name val="Calibri"/>
      <family val="2"/>
    </font>
    <font>
      <sz val="8"/>
      <color theme="1"/>
      <name val="Calibri"/>
      <family val="2"/>
      <scheme val="minor"/>
    </font>
    <font>
      <sz val="9"/>
      <color indexed="81"/>
      <name val="Tahoma"/>
      <family val="2"/>
    </font>
    <font>
      <u/>
      <sz val="11"/>
      <color theme="10"/>
      <name val="Calibri"/>
      <family val="2"/>
      <scheme val="minor"/>
    </font>
    <font>
      <b/>
      <sz val="12"/>
      <color theme="1"/>
      <name val="Calibri"/>
      <family val="2"/>
      <scheme val="minor"/>
    </font>
    <font>
      <sz val="11"/>
      <color theme="1"/>
      <name val="Symbol"/>
      <family val="1"/>
      <charset val="2"/>
    </font>
    <font>
      <sz val="12"/>
      <color theme="1"/>
      <name val="Calibri"/>
      <family val="2"/>
      <scheme val="minor"/>
    </font>
    <font>
      <b/>
      <sz val="16"/>
      <color theme="1"/>
      <name val="Calibri"/>
      <family val="2"/>
      <scheme val="minor"/>
    </font>
  </fonts>
  <fills count="4">
    <fill>
      <patternFill patternType="none"/>
    </fill>
    <fill>
      <patternFill patternType="gray125"/>
    </fill>
    <fill>
      <patternFill patternType="solid">
        <fgColor rgb="FFCCECFF"/>
        <bgColor indexed="64"/>
      </patternFill>
    </fill>
    <fill>
      <patternFill patternType="solid">
        <fgColor rgb="FFFFFFCC"/>
        <bgColor indexed="64"/>
      </patternFill>
    </fill>
  </fills>
  <borders count="16">
    <border>
      <left/>
      <right/>
      <top/>
      <bottom/>
      <diagonal/>
    </border>
    <border>
      <left/>
      <right/>
      <top/>
      <bottom style="medium">
        <color indexed="64"/>
      </bottom>
      <diagonal/>
    </border>
    <border>
      <left style="thin">
        <color auto="1"/>
      </left>
      <right/>
      <top/>
      <bottom/>
      <diagonal/>
    </border>
    <border>
      <left style="thin">
        <color indexed="64"/>
      </left>
      <right style="thin">
        <color auto="1"/>
      </right>
      <top/>
      <bottom style="medium">
        <color indexed="64"/>
      </bottom>
      <diagonal/>
    </border>
    <border>
      <left/>
      <right/>
      <top style="medium">
        <color indexed="64"/>
      </top>
      <bottom style="medium">
        <color indexed="64"/>
      </bottom>
      <diagonal/>
    </border>
    <border>
      <left style="thin">
        <color indexed="64"/>
      </left>
      <right style="thin">
        <color auto="1"/>
      </right>
      <top style="medium">
        <color indexed="64"/>
      </top>
      <bottom style="medium">
        <color indexed="64"/>
      </bottom>
      <diagonal/>
    </border>
    <border>
      <left style="thin">
        <color indexed="64"/>
      </left>
      <right style="thin">
        <color auto="1"/>
      </right>
      <top style="thin">
        <color indexed="64"/>
      </top>
      <bottom style="thin">
        <color indexed="64"/>
      </bottom>
      <diagonal/>
    </border>
    <border>
      <left style="thin">
        <color indexed="64"/>
      </left>
      <right style="thin">
        <color auto="1"/>
      </right>
      <top/>
      <bottom style="thin">
        <color indexed="64"/>
      </bottom>
      <diagonal/>
    </border>
    <border>
      <left/>
      <right/>
      <top/>
      <bottom style="thin">
        <color indexed="64"/>
      </bottom>
      <diagonal/>
    </border>
    <border>
      <left style="thin">
        <color indexed="64"/>
      </left>
      <right style="thin">
        <color auto="1"/>
      </right>
      <top style="thin">
        <color indexed="64"/>
      </top>
      <bottom style="medium">
        <color indexed="64"/>
      </bottom>
      <diagonal/>
    </border>
    <border>
      <left/>
      <right/>
      <top style="medium">
        <color indexed="64"/>
      </top>
      <bottom style="thin">
        <color indexed="64"/>
      </bottom>
      <diagonal/>
    </border>
    <border>
      <left style="thin">
        <color indexed="64"/>
      </left>
      <right style="thin">
        <color auto="1"/>
      </right>
      <top style="medium">
        <color indexed="64"/>
      </top>
      <bottom style="thin">
        <color indexed="64"/>
      </bottom>
      <diagonal/>
    </border>
    <border>
      <left/>
      <right/>
      <top style="thin">
        <color indexed="64"/>
      </top>
      <bottom style="thin">
        <color indexed="64"/>
      </bottom>
      <diagonal/>
    </border>
    <border>
      <left style="thin">
        <color indexed="64"/>
      </left>
      <right style="thin">
        <color auto="1"/>
      </right>
      <top style="medium">
        <color indexed="64"/>
      </top>
      <bottom/>
      <diagonal/>
    </border>
    <border>
      <left/>
      <right style="thin">
        <color auto="1"/>
      </right>
      <top style="thin">
        <color indexed="64"/>
      </top>
      <bottom style="medium">
        <color indexed="64"/>
      </bottom>
      <diagonal/>
    </border>
    <border>
      <left/>
      <right style="thin">
        <color indexed="64"/>
      </right>
      <top style="medium">
        <color indexed="64"/>
      </top>
      <bottom style="thin">
        <color indexed="64"/>
      </bottom>
      <diagonal/>
    </border>
  </borders>
  <cellStyleXfs count="2">
    <xf numFmtId="0" fontId="0" fillId="0" borderId="0"/>
    <xf numFmtId="0" fontId="9" fillId="0" borderId="0" applyNumberFormat="0" applyFill="0" applyBorder="0" applyAlignment="0" applyProtection="0"/>
  </cellStyleXfs>
  <cellXfs count="73">
    <xf numFmtId="0" fontId="0" fillId="0" borderId="0" xfId="0"/>
    <xf numFmtId="0" fontId="2" fillId="0" borderId="0" xfId="0" applyFont="1"/>
    <xf numFmtId="0" fontId="0" fillId="0" borderId="0" xfId="0" applyAlignment="1">
      <alignment horizontal="center"/>
    </xf>
    <xf numFmtId="0" fontId="0" fillId="0" borderId="0" xfId="0" applyAlignment="1">
      <alignment horizontal="left"/>
    </xf>
    <xf numFmtId="0" fontId="0" fillId="0" borderId="1" xfId="0" applyBorder="1" applyAlignment="1">
      <alignment horizontal="center"/>
    </xf>
    <xf numFmtId="0" fontId="0" fillId="0" borderId="2" xfId="0" applyBorder="1" applyAlignment="1">
      <alignment horizontal="center"/>
    </xf>
    <xf numFmtId="0" fontId="1" fillId="0" borderId="3" xfId="0" applyFont="1" applyBorder="1" applyAlignment="1">
      <alignment horizontal="center"/>
    </xf>
    <xf numFmtId="0" fontId="0" fillId="0" borderId="1" xfId="0" applyBorder="1" applyAlignment="1">
      <alignment horizontal="left"/>
    </xf>
    <xf numFmtId="0" fontId="0" fillId="0" borderId="3" xfId="0" applyBorder="1" applyAlignment="1">
      <alignment horizontal="center"/>
    </xf>
    <xf numFmtId="0" fontId="0" fillId="0" borderId="4" xfId="0" applyBorder="1" applyAlignment="1">
      <alignment horizontal="left"/>
    </xf>
    <xf numFmtId="0" fontId="0" fillId="0" borderId="5" xfId="0" applyBorder="1" applyAlignment="1">
      <alignment horizontal="center"/>
    </xf>
    <xf numFmtId="0" fontId="1" fillId="0" borderId="1" xfId="0" applyFont="1" applyBorder="1" applyAlignment="1">
      <alignment horizontal="left"/>
    </xf>
    <xf numFmtId="0" fontId="0" fillId="0" borderId="6" xfId="0" applyFont="1" applyFill="1" applyBorder="1" applyAlignment="1">
      <alignment horizontal="center"/>
    </xf>
    <xf numFmtId="0" fontId="0" fillId="0" borderId="7" xfId="0" applyFont="1" applyFill="1" applyBorder="1" applyAlignment="1">
      <alignment horizontal="center"/>
    </xf>
    <xf numFmtId="0" fontId="0" fillId="0" borderId="0" xfId="0" applyFont="1" applyFill="1" applyAlignment="1">
      <alignment horizontal="center"/>
    </xf>
    <xf numFmtId="0" fontId="0" fillId="0" borderId="1" xfId="0" applyFont="1" applyFill="1" applyBorder="1" applyAlignment="1">
      <alignment horizontal="center"/>
    </xf>
    <xf numFmtId="0" fontId="0" fillId="0" borderId="5" xfId="0" applyFont="1" applyFill="1" applyBorder="1" applyAlignment="1">
      <alignment horizontal="center"/>
    </xf>
    <xf numFmtId="0" fontId="0" fillId="0" borderId="9" xfId="0" applyFont="1" applyFill="1" applyBorder="1" applyAlignment="1">
      <alignment horizontal="center"/>
    </xf>
    <xf numFmtId="11" fontId="0" fillId="3" borderId="7" xfId="0" applyNumberFormat="1" applyFont="1" applyFill="1" applyBorder="1" applyAlignment="1">
      <alignment horizontal="center"/>
    </xf>
    <xf numFmtId="164" fontId="0" fillId="2" borderId="5" xfId="0" applyNumberFormat="1" applyFont="1" applyFill="1" applyBorder="1" applyAlignment="1">
      <alignment horizontal="center"/>
    </xf>
    <xf numFmtId="165" fontId="0" fillId="3" borderId="6" xfId="0" applyNumberFormat="1" applyFont="1" applyFill="1" applyBorder="1" applyAlignment="1">
      <alignment horizontal="center"/>
    </xf>
    <xf numFmtId="165" fontId="0" fillId="3" borderId="9" xfId="0" applyNumberFormat="1" applyFont="1" applyFill="1" applyBorder="1" applyAlignment="1">
      <alignment horizontal="center"/>
    </xf>
    <xf numFmtId="0" fontId="0" fillId="0" borderId="8" xfId="0" applyBorder="1" applyAlignment="1">
      <alignment horizontal="left"/>
    </xf>
    <xf numFmtId="0" fontId="0" fillId="0" borderId="7" xfId="0" applyBorder="1" applyAlignment="1">
      <alignment horizontal="center"/>
    </xf>
    <xf numFmtId="0" fontId="0" fillId="0" borderId="10" xfId="0" applyBorder="1" applyAlignment="1">
      <alignment horizontal="left"/>
    </xf>
    <xf numFmtId="0" fontId="0" fillId="0" borderId="11" xfId="0" applyBorder="1" applyAlignment="1">
      <alignment horizontal="center"/>
    </xf>
    <xf numFmtId="165" fontId="0" fillId="3" borderId="7" xfId="0" applyNumberFormat="1" applyFont="1" applyFill="1" applyBorder="1" applyAlignment="1">
      <alignment horizontal="center"/>
    </xf>
    <xf numFmtId="0" fontId="0" fillId="0" borderId="12" xfId="0" applyBorder="1" applyAlignment="1">
      <alignment horizontal="left"/>
    </xf>
    <xf numFmtId="0" fontId="0" fillId="0" borderId="6" xfId="0" applyBorder="1" applyAlignment="1">
      <alignment horizontal="center"/>
    </xf>
    <xf numFmtId="0" fontId="0" fillId="0" borderId="1" xfId="0" applyBorder="1"/>
    <xf numFmtId="0" fontId="0" fillId="0" borderId="0" xfId="0" applyBorder="1" applyAlignment="1">
      <alignment horizontal="left"/>
    </xf>
    <xf numFmtId="0" fontId="0" fillId="0" borderId="6" xfId="0" applyBorder="1" applyAlignment="1">
      <alignment horizontal="left"/>
    </xf>
    <xf numFmtId="165" fontId="0" fillId="0" borderId="0" xfId="0" applyNumberFormat="1" applyFont="1" applyFill="1" applyBorder="1" applyAlignment="1">
      <alignment horizontal="center"/>
    </xf>
    <xf numFmtId="165" fontId="0" fillId="2" borderId="6" xfId="0" applyNumberFormat="1" applyFont="1" applyFill="1" applyBorder="1" applyAlignment="1">
      <alignment horizontal="center"/>
    </xf>
    <xf numFmtId="0" fontId="0" fillId="0" borderId="0" xfId="0" applyBorder="1"/>
    <xf numFmtId="0" fontId="0" fillId="0" borderId="0" xfId="0" applyBorder="1" applyAlignment="1">
      <alignment horizontal="center"/>
    </xf>
    <xf numFmtId="0" fontId="0" fillId="0" borderId="0" xfId="0" applyFont="1" applyFill="1" applyBorder="1" applyAlignment="1">
      <alignment horizontal="center"/>
    </xf>
    <xf numFmtId="165" fontId="0" fillId="2" borderId="3" xfId="0" applyNumberFormat="1" applyFont="1" applyFill="1" applyBorder="1" applyAlignment="1">
      <alignment horizontal="center"/>
    </xf>
    <xf numFmtId="0" fontId="0" fillId="0" borderId="3" xfId="0" applyFont="1" applyFill="1" applyBorder="1" applyAlignment="1">
      <alignment horizontal="center"/>
    </xf>
    <xf numFmtId="0" fontId="0" fillId="0" borderId="7" xfId="0" applyFill="1" applyBorder="1" applyAlignment="1">
      <alignment horizontal="center"/>
    </xf>
    <xf numFmtId="0" fontId="0" fillId="0" borderId="0" xfId="0" applyFill="1" applyBorder="1" applyAlignment="1">
      <alignment horizontal="center"/>
    </xf>
    <xf numFmtId="0" fontId="0" fillId="0" borderId="6" xfId="0" applyFill="1" applyBorder="1" applyAlignment="1">
      <alignment horizontal="center"/>
    </xf>
    <xf numFmtId="0" fontId="0" fillId="0" borderId="9" xfId="0" applyBorder="1" applyAlignment="1">
      <alignment horizontal="left"/>
    </xf>
    <xf numFmtId="0" fontId="0" fillId="0" borderId="9" xfId="0" applyFill="1" applyBorder="1" applyAlignment="1">
      <alignment horizontal="center"/>
    </xf>
    <xf numFmtId="0" fontId="0" fillId="0" borderId="13" xfId="0" applyBorder="1" applyAlignment="1">
      <alignment horizontal="center"/>
    </xf>
    <xf numFmtId="0" fontId="0" fillId="0" borderId="7" xfId="0" applyBorder="1" applyAlignment="1">
      <alignment horizontal="left"/>
    </xf>
    <xf numFmtId="11" fontId="0" fillId="0" borderId="0" xfId="0" applyNumberFormat="1" applyFont="1" applyFill="1" applyBorder="1" applyAlignment="1">
      <alignment horizontal="center"/>
    </xf>
    <xf numFmtId="0" fontId="0" fillId="0" borderId="14" xfId="0" applyBorder="1" applyAlignment="1">
      <alignment horizontal="left"/>
    </xf>
    <xf numFmtId="0" fontId="0" fillId="0" borderId="9" xfId="0" applyBorder="1" applyAlignment="1">
      <alignment horizontal="center"/>
    </xf>
    <xf numFmtId="11" fontId="0" fillId="2" borderId="9" xfId="0" applyNumberFormat="1" applyFont="1" applyFill="1" applyBorder="1" applyAlignment="1">
      <alignment horizontal="center"/>
    </xf>
    <xf numFmtId="11" fontId="1" fillId="0" borderId="1" xfId="0" applyNumberFormat="1" applyFont="1" applyFill="1" applyBorder="1" applyAlignment="1">
      <alignment horizontal="center"/>
    </xf>
    <xf numFmtId="11" fontId="0" fillId="0" borderId="6" xfId="0" applyNumberFormat="1" applyFont="1" applyFill="1" applyBorder="1" applyAlignment="1">
      <alignment horizontal="center"/>
    </xf>
    <xf numFmtId="11" fontId="0" fillId="0" borderId="9" xfId="0" applyNumberFormat="1" applyFont="1" applyFill="1" applyBorder="1" applyAlignment="1">
      <alignment horizontal="center"/>
    </xf>
    <xf numFmtId="11" fontId="0" fillId="0" borderId="7" xfId="0" applyNumberFormat="1" applyFont="1" applyFill="1" applyBorder="1" applyAlignment="1">
      <alignment horizontal="center"/>
    </xf>
    <xf numFmtId="0" fontId="1" fillId="0" borderId="1" xfId="0" applyFont="1" applyFill="1" applyBorder="1" applyAlignment="1">
      <alignment horizontal="center"/>
    </xf>
    <xf numFmtId="0" fontId="0" fillId="0" borderId="0" xfId="0" applyFont="1"/>
    <xf numFmtId="0" fontId="9" fillId="0" borderId="0" xfId="1"/>
    <xf numFmtId="0" fontId="10" fillId="0" borderId="0" xfId="0" applyFont="1"/>
    <xf numFmtId="166" fontId="0" fillId="0" borderId="0" xfId="0" applyNumberFormat="1" applyAlignment="1">
      <alignment horizontal="center"/>
    </xf>
    <xf numFmtId="0" fontId="0" fillId="0" borderId="9" xfId="0" applyFont="1" applyBorder="1" applyAlignment="1">
      <alignment horizontal="left"/>
    </xf>
    <xf numFmtId="164" fontId="0" fillId="2" borderId="9" xfId="0" applyNumberFormat="1" applyFont="1" applyFill="1" applyBorder="1" applyAlignment="1">
      <alignment horizontal="center"/>
    </xf>
    <xf numFmtId="166" fontId="0" fillId="0" borderId="0" xfId="0" applyNumberFormat="1"/>
    <xf numFmtId="164" fontId="0" fillId="2" borderId="7" xfId="0" applyNumberFormat="1" applyFont="1" applyFill="1" applyBorder="1" applyAlignment="1">
      <alignment horizontal="center"/>
    </xf>
    <xf numFmtId="0" fontId="12" fillId="0" borderId="0" xfId="0" applyFont="1"/>
    <xf numFmtId="0" fontId="0" fillId="2" borderId="7" xfId="0" applyFont="1" applyFill="1" applyBorder="1" applyAlignment="1">
      <alignment horizontal="center"/>
    </xf>
    <xf numFmtId="0" fontId="0" fillId="2" borderId="6" xfId="0" applyFont="1" applyFill="1" applyBorder="1" applyAlignment="1">
      <alignment horizontal="center"/>
    </xf>
    <xf numFmtId="0" fontId="0" fillId="2" borderId="9" xfId="0" applyFont="1" applyFill="1" applyBorder="1" applyAlignment="1">
      <alignment horizontal="center"/>
    </xf>
    <xf numFmtId="0" fontId="1" fillId="0" borderId="0" xfId="0" applyFont="1"/>
    <xf numFmtId="0" fontId="0" fillId="0" borderId="0" xfId="0" applyFont="1" applyAlignment="1">
      <alignment horizontal="center"/>
    </xf>
    <xf numFmtId="0" fontId="0" fillId="0" borderId="1" xfId="0" applyFont="1" applyBorder="1"/>
    <xf numFmtId="0" fontId="0" fillId="0" borderId="1" xfId="0" applyFont="1" applyBorder="1" applyAlignment="1">
      <alignment horizontal="center"/>
    </xf>
    <xf numFmtId="0" fontId="13" fillId="0" borderId="0" xfId="0" applyFont="1"/>
    <xf numFmtId="0" fontId="0" fillId="0" borderId="15" xfId="0" applyBorder="1" applyAlignment="1">
      <alignment horizontal="left"/>
    </xf>
  </cellXfs>
  <cellStyles count="2">
    <cellStyle name="Hyperlink" xfId="1" builtinId="8"/>
    <cellStyle name="Normal" xfId="0" builtinId="0"/>
  </cellStyles>
  <dxfs count="0"/>
  <tableStyles count="0" defaultTableStyle="TableStyleMedium2" defaultPivotStyle="PivotStyleLight16"/>
  <colors>
    <mruColors>
      <color rgb="FFCCEC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2</xdr:row>
      <xdr:rowOff>171450</xdr:rowOff>
    </xdr:from>
    <xdr:to>
      <xdr:col>1</xdr:col>
      <xdr:colOff>465167</xdr:colOff>
      <xdr:row>20</xdr:row>
      <xdr:rowOff>17665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647700"/>
          <a:ext cx="3341717" cy="32752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428625</xdr:colOff>
      <xdr:row>3</xdr:row>
      <xdr:rowOff>66675</xdr:rowOff>
    </xdr:from>
    <xdr:to>
      <xdr:col>1</xdr:col>
      <xdr:colOff>800100</xdr:colOff>
      <xdr:row>27</xdr:row>
      <xdr:rowOff>152400</xdr:rowOff>
    </xdr:to>
    <xdr:pic>
      <xdr:nvPicPr>
        <xdr:cNvPr id="3" name="Picture 2">
          <a:extLst>
            <a:ext uri="{FF2B5EF4-FFF2-40B4-BE49-F238E27FC236}">
              <a16:creationId xmlns:a16="http://schemas.microsoft.com/office/drawing/2014/main" id="{44B60277-2AA8-48D6-AA9E-D58F8E6CDCE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37" r="9864" b="1466"/>
        <a:stretch/>
      </xdr:blipFill>
      <xdr:spPr bwMode="auto">
        <a:xfrm>
          <a:off x="428625" y="733425"/>
          <a:ext cx="5048250" cy="46577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4076699</xdr:colOff>
      <xdr:row>4</xdr:row>
      <xdr:rowOff>28575</xdr:rowOff>
    </xdr:from>
    <xdr:to>
      <xdr:col>1</xdr:col>
      <xdr:colOff>171449</xdr:colOff>
      <xdr:row>5</xdr:row>
      <xdr:rowOff>76200</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4076699" y="885825"/>
          <a:ext cx="7715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Model 12</a:t>
          </a:r>
        </a:p>
      </xdr:txBody>
    </xdr:sp>
    <xdr:clientData/>
  </xdr:twoCellAnchor>
  <xdr:twoCellAnchor>
    <xdr:from>
      <xdr:col>0</xdr:col>
      <xdr:colOff>1285875</xdr:colOff>
      <xdr:row>4</xdr:row>
      <xdr:rowOff>28576</xdr:rowOff>
    </xdr:from>
    <xdr:to>
      <xdr:col>0</xdr:col>
      <xdr:colOff>2038350</xdr:colOff>
      <xdr:row>5</xdr:row>
      <xdr:rowOff>85726</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1285875" y="885826"/>
          <a:ext cx="7524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ln>
                <a:noFill/>
              </a:ln>
            </a:rPr>
            <a:t>Model 11</a:t>
          </a:r>
        </a:p>
      </xdr:txBody>
    </xdr:sp>
    <xdr:clientData/>
  </xdr:twoCellAnchor>
  <xdr:twoCellAnchor editAs="oneCell">
    <xdr:from>
      <xdr:col>0</xdr:col>
      <xdr:colOff>3362325</xdr:colOff>
      <xdr:row>6</xdr:row>
      <xdr:rowOff>38100</xdr:rowOff>
    </xdr:from>
    <xdr:to>
      <xdr:col>2</xdr:col>
      <xdr:colOff>235597</xdr:colOff>
      <xdr:row>17</xdr:row>
      <xdr:rowOff>102247</xdr:rowOff>
    </xdr:to>
    <xdr:pic>
      <xdr:nvPicPr>
        <xdr:cNvPr id="6" name="Picture 5">
          <a:extLst>
            <a:ext uri="{FF2B5EF4-FFF2-40B4-BE49-F238E27FC236}">
              <a16:creationId xmlns:a16="http://schemas.microsoft.com/office/drawing/2014/main" id="{241946F8-DFDB-43AC-84A1-2F2B3D38F1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2325" y="1276350"/>
          <a:ext cx="2159647" cy="2159647"/>
        </a:xfrm>
        <a:prstGeom prst="rect">
          <a:avLst/>
        </a:prstGeom>
      </xdr:spPr>
    </xdr:pic>
    <xdr:clientData/>
  </xdr:twoCellAnchor>
  <xdr:twoCellAnchor editAs="oneCell">
    <xdr:from>
      <xdr:col>0</xdr:col>
      <xdr:colOff>457199</xdr:colOff>
      <xdr:row>7</xdr:row>
      <xdr:rowOff>9525</xdr:rowOff>
    </xdr:from>
    <xdr:to>
      <xdr:col>0</xdr:col>
      <xdr:colOff>2932584</xdr:colOff>
      <xdr:row>18</xdr:row>
      <xdr:rowOff>95250</xdr:rowOff>
    </xdr:to>
    <xdr:pic>
      <xdr:nvPicPr>
        <xdr:cNvPr id="7" name="Picture 6">
          <a:extLst>
            <a:ext uri="{FF2B5EF4-FFF2-40B4-BE49-F238E27FC236}">
              <a16:creationId xmlns:a16="http://schemas.microsoft.com/office/drawing/2014/main" id="{92C097D8-7884-4207-AC32-5DA4261B6B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99" y="1438275"/>
          <a:ext cx="2475385" cy="2181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542926</xdr:colOff>
      <xdr:row>3</xdr:row>
      <xdr:rowOff>104775</xdr:rowOff>
    </xdr:from>
    <xdr:to>
      <xdr:col>1</xdr:col>
      <xdr:colOff>465168</xdr:colOff>
      <xdr:row>23</xdr:row>
      <xdr:rowOff>64597</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6" y="771525"/>
          <a:ext cx="3341717" cy="37698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2</xdr:row>
      <xdr:rowOff>114300</xdr:rowOff>
    </xdr:from>
    <xdr:to>
      <xdr:col>3</xdr:col>
      <xdr:colOff>19050</xdr:colOff>
      <xdr:row>24</xdr:row>
      <xdr:rowOff>9525</xdr:rowOff>
    </xdr:to>
    <xdr:pic>
      <xdr:nvPicPr>
        <xdr:cNvPr id="2" name="Picture 1">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22" t="15251" r="7889" b="1930"/>
        <a:stretch/>
      </xdr:blipFill>
      <xdr:spPr bwMode="auto">
        <a:xfrm>
          <a:off x="228600" y="590550"/>
          <a:ext cx="4733925" cy="40862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666751</xdr:colOff>
      <xdr:row>3</xdr:row>
      <xdr:rowOff>9525</xdr:rowOff>
    </xdr:from>
    <xdr:to>
      <xdr:col>1</xdr:col>
      <xdr:colOff>588993</xdr:colOff>
      <xdr:row>22</xdr:row>
      <xdr:rowOff>159847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1" y="676275"/>
          <a:ext cx="3341717" cy="37698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438150</xdr:colOff>
      <xdr:row>2</xdr:row>
      <xdr:rowOff>123825</xdr:rowOff>
    </xdr:from>
    <xdr:to>
      <xdr:col>2</xdr:col>
      <xdr:colOff>590550</xdr:colOff>
      <xdr:row>26</xdr:row>
      <xdr:rowOff>85725</xdr:rowOff>
    </xdr:to>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08" t="13144" r="6874" b="2310"/>
        <a:stretch/>
      </xdr:blipFill>
      <xdr:spPr bwMode="auto">
        <a:xfrm>
          <a:off x="438150" y="600075"/>
          <a:ext cx="4181475" cy="453390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742950</xdr:colOff>
      <xdr:row>3</xdr:row>
      <xdr:rowOff>66675</xdr:rowOff>
    </xdr:from>
    <xdr:to>
      <xdr:col>0</xdr:col>
      <xdr:colOff>4030634</xdr:colOff>
      <xdr:row>23</xdr:row>
      <xdr:rowOff>76373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 y="733425"/>
          <a:ext cx="3287684" cy="38196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733425</xdr:colOff>
      <xdr:row>3</xdr:row>
      <xdr:rowOff>47625</xdr:rowOff>
    </xdr:from>
    <xdr:to>
      <xdr:col>0</xdr:col>
      <xdr:colOff>4021109</xdr:colOff>
      <xdr:row>23</xdr:row>
      <xdr:rowOff>57323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3425" y="714375"/>
          <a:ext cx="3287684" cy="38196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xdr:rowOff>
    </xdr:from>
    <xdr:to>
      <xdr:col>0</xdr:col>
      <xdr:colOff>4533900</xdr:colOff>
      <xdr:row>26</xdr:row>
      <xdr:rowOff>47625</xdr:rowOff>
    </xdr:to>
    <xdr:pic>
      <xdr:nvPicPr>
        <xdr:cNvPr id="2" name="Picture 1">
          <a:extLst>
            <a:ext uri="{FF2B5EF4-FFF2-40B4-BE49-F238E27FC236}">
              <a16:creationId xmlns:a16="http://schemas.microsoft.com/office/drawing/2014/main" id="{00000000-0008-0000-09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38" t="7354" r="6047" b="2713"/>
        <a:stretch/>
      </xdr:blipFill>
      <xdr:spPr bwMode="auto">
        <a:xfrm>
          <a:off x="666750" y="676275"/>
          <a:ext cx="3867150" cy="441960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819150</xdr:colOff>
      <xdr:row>3</xdr:row>
      <xdr:rowOff>95250</xdr:rowOff>
    </xdr:from>
    <xdr:to>
      <xdr:col>0</xdr:col>
      <xdr:colOff>4086052</xdr:colOff>
      <xdr:row>23</xdr:row>
      <xdr:rowOff>104948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50" y="762000"/>
          <a:ext cx="3266902" cy="381969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tabSelected="1" workbookViewId="0"/>
  </sheetViews>
  <sheetFormatPr defaultRowHeight="15" x14ac:dyDescent="0.25"/>
  <cols>
    <col min="1" max="1" width="47.7109375" bestFit="1" customWidth="1"/>
  </cols>
  <sheetData>
    <row r="1" spans="1:7" ht="21" x14ac:dyDescent="0.35">
      <c r="A1" s="71" t="s">
        <v>33</v>
      </c>
    </row>
    <row r="2" spans="1:7" s="63" customFormat="1" ht="15.75" x14ac:dyDescent="0.25">
      <c r="A2" s="57"/>
    </row>
    <row r="3" spans="1:7" s="63" customFormat="1" ht="15.75" x14ac:dyDescent="0.25">
      <c r="A3" s="63" t="s">
        <v>70</v>
      </c>
    </row>
    <row r="4" spans="1:7" s="63" customFormat="1" ht="15.75" x14ac:dyDescent="0.25">
      <c r="A4" s="63" t="s">
        <v>71</v>
      </c>
    </row>
    <row r="5" spans="1:7" s="63" customFormat="1" ht="15.75" x14ac:dyDescent="0.25">
      <c r="A5" s="63" t="s">
        <v>75</v>
      </c>
    </row>
    <row r="6" spans="1:7" s="63" customFormat="1" ht="15.75" x14ac:dyDescent="0.25"/>
    <row r="7" spans="1:7" s="63" customFormat="1" ht="15.75" x14ac:dyDescent="0.25">
      <c r="A7" s="63" t="s">
        <v>72</v>
      </c>
    </row>
    <row r="8" spans="1:7" s="63" customFormat="1" ht="15.75" x14ac:dyDescent="0.25"/>
    <row r="9" spans="1:7" ht="15.75" x14ac:dyDescent="0.25">
      <c r="A9" s="57" t="s">
        <v>35</v>
      </c>
    </row>
    <row r="10" spans="1:7" x14ac:dyDescent="0.25">
      <c r="A10" s="56" t="s">
        <v>37</v>
      </c>
      <c r="B10" s="55" t="str">
        <f>'Model 1'!A2</f>
        <v>Linear confined flow into a trench (flow both sides)</v>
      </c>
      <c r="C10" s="55"/>
      <c r="D10" s="55"/>
      <c r="E10" s="55"/>
      <c r="F10" s="55"/>
      <c r="G10" s="55"/>
    </row>
    <row r="11" spans="1:7" x14ac:dyDescent="0.25">
      <c r="A11" s="56" t="s">
        <v>39</v>
      </c>
      <c r="B11" s="55" t="str">
        <f>'Model 2'!A2</f>
        <v>Linear unconfined flow into a trench (flow both sides)</v>
      </c>
      <c r="C11" s="55"/>
      <c r="D11" s="55"/>
      <c r="E11" s="55"/>
      <c r="F11" s="55"/>
      <c r="G11" s="55"/>
    </row>
    <row r="12" spans="1:7" x14ac:dyDescent="0.25">
      <c r="A12" s="56" t="s">
        <v>43</v>
      </c>
      <c r="B12" s="55" t="str">
        <f>'Model 3'!A2</f>
        <v>Linear confined/unconfined flow into a trench  (flow both sides)</v>
      </c>
      <c r="C12" s="55"/>
      <c r="D12" s="55"/>
      <c r="E12" s="55"/>
      <c r="F12" s="55"/>
      <c r="G12" s="55"/>
    </row>
    <row r="13" spans="1:7" x14ac:dyDescent="0.25">
      <c r="A13" s="56" t="s">
        <v>42</v>
      </c>
      <c r="B13" s="55" t="str">
        <f>'Model 4'!A2</f>
        <v>Linear unconfined flow into a trench, with recharge (flow both sides)</v>
      </c>
      <c r="C13" s="55"/>
      <c r="D13" s="55"/>
      <c r="E13" s="55"/>
      <c r="F13" s="55"/>
      <c r="G13" s="55"/>
    </row>
    <row r="14" spans="1:7" x14ac:dyDescent="0.25">
      <c r="A14" s="56" t="s">
        <v>41</v>
      </c>
      <c r="B14" s="55" t="str">
        <f>'Model 5'!A2</f>
        <v>Linear groundwater flow into a slot  with a leaky confining layer (Flow both sides)</v>
      </c>
      <c r="C14" s="55"/>
      <c r="D14" s="55"/>
      <c r="E14" s="55"/>
      <c r="F14" s="55"/>
      <c r="G14" s="55"/>
    </row>
    <row r="15" spans="1:7" x14ac:dyDescent="0.25">
      <c r="A15" s="56"/>
      <c r="B15" s="55"/>
      <c r="C15" s="55"/>
      <c r="D15" s="55"/>
      <c r="E15" s="55"/>
      <c r="F15" s="55"/>
      <c r="G15" s="55"/>
    </row>
    <row r="16" spans="1:7" ht="15.75" x14ac:dyDescent="0.25">
      <c r="A16" s="57" t="s">
        <v>36</v>
      </c>
      <c r="B16" s="55"/>
      <c r="C16" s="55"/>
      <c r="D16" s="55"/>
      <c r="E16" s="55"/>
      <c r="F16" s="55"/>
      <c r="G16" s="55"/>
    </row>
    <row r="17" spans="1:7" x14ac:dyDescent="0.25">
      <c r="A17" s="56" t="s">
        <v>46</v>
      </c>
      <c r="B17" s="55" t="str">
        <f>'Model 6'!A2</f>
        <v>Radial confined flow into a circular excavation</v>
      </c>
      <c r="C17" s="55"/>
      <c r="D17" s="55"/>
      <c r="E17" s="55"/>
      <c r="F17" s="55"/>
      <c r="G17" s="55"/>
    </row>
    <row r="18" spans="1:7" x14ac:dyDescent="0.25">
      <c r="A18" s="56" t="s">
        <v>48</v>
      </c>
      <c r="B18" s="55" t="str">
        <f>'Model 7'!A2</f>
        <v>Radial unconfined flow into a circular excavation</v>
      </c>
      <c r="C18" s="55"/>
      <c r="D18" s="55"/>
      <c r="E18" s="55"/>
      <c r="F18" s="55"/>
      <c r="G18" s="55"/>
    </row>
    <row r="19" spans="1:7" x14ac:dyDescent="0.25">
      <c r="A19" s="56" t="s">
        <v>50</v>
      </c>
      <c r="B19" s="55" t="str">
        <f>'Model 8'!A2</f>
        <v>Radial confined/unconfined flow into a circular excavation</v>
      </c>
      <c r="C19" s="55"/>
      <c r="D19" s="55"/>
      <c r="E19" s="55"/>
      <c r="F19" s="55"/>
      <c r="G19" s="55"/>
    </row>
    <row r="20" spans="1:7" x14ac:dyDescent="0.25">
      <c r="A20" s="56" t="s">
        <v>52</v>
      </c>
      <c r="B20" s="55" t="str">
        <f>'Model 9'!A2</f>
        <v>Radial unconfined flow into a circular excavation, with recharge</v>
      </c>
      <c r="C20" s="55"/>
      <c r="D20" s="55"/>
      <c r="E20" s="55"/>
      <c r="F20" s="55"/>
      <c r="G20" s="55"/>
    </row>
    <row r="21" spans="1:7" x14ac:dyDescent="0.25">
      <c r="A21" s="56" t="s">
        <v>54</v>
      </c>
      <c r="B21" s="55" t="str">
        <f>'Model 10'!A2</f>
        <v>Radial flow into a circular excavation in an aquifer overlain by a leaky aquitard</v>
      </c>
      <c r="C21" s="55"/>
      <c r="D21" s="55"/>
      <c r="E21" s="55"/>
      <c r="F21" s="55"/>
      <c r="G21" s="55"/>
    </row>
    <row r="23" spans="1:7" ht="15.75" x14ac:dyDescent="0.25">
      <c r="A23" s="57" t="s">
        <v>76</v>
      </c>
      <c r="B23" s="55"/>
      <c r="C23" s="55"/>
      <c r="D23" s="55"/>
      <c r="E23" s="55"/>
      <c r="F23" s="55"/>
      <c r="G23" s="55"/>
    </row>
    <row r="24" spans="1:7" x14ac:dyDescent="0.25">
      <c r="A24" s="56" t="s">
        <v>73</v>
      </c>
      <c r="B24" s="55" t="s">
        <v>56</v>
      </c>
      <c r="C24" s="55"/>
      <c r="D24" s="55"/>
      <c r="E24" s="55"/>
      <c r="F24" s="55"/>
      <c r="G24" s="55"/>
    </row>
  </sheetData>
  <hyperlinks>
    <hyperlink ref="A11" location="'Model 2'!A1" display="Model I.2"/>
    <hyperlink ref="A12" location="'Model 3'!A1" display="Model 3"/>
    <hyperlink ref="A14" location="'Model 5'!A1" display="Model 5"/>
    <hyperlink ref="A17" location="'Model 6'!A1" display="Model 6"/>
    <hyperlink ref="A18" location="'Model 7'!A1" display="Model 7"/>
    <hyperlink ref="A19" location="'Model 8'!A1" display="Model 8"/>
    <hyperlink ref="A13" location="'Model 4'!A1" display="Model 4"/>
    <hyperlink ref="A20" location="'Model 9'!A1" display="Model 9"/>
    <hyperlink ref="A21" location="'Model 10'!A1" display="Model 10"/>
    <hyperlink ref="A10" location="'Model 1'!A1" display="Model 1"/>
    <hyperlink ref="A24" location="'Models 11-12'!A1" display="Models 11-12"/>
  </hyperlink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47"/>
  <sheetViews>
    <sheetView workbookViewId="0"/>
  </sheetViews>
  <sheetFormatPr defaultRowHeight="15" x14ac:dyDescent="0.25"/>
  <cols>
    <col min="1" max="1" width="70.140625" bestFit="1" customWidth="1"/>
    <col min="3" max="3" width="13.7109375" customWidth="1"/>
    <col min="4" max="4" width="19" bestFit="1" customWidth="1"/>
    <col min="7" max="7" width="28.85546875" style="2" bestFit="1" customWidth="1"/>
    <col min="8" max="8" width="19.28515625" bestFit="1" customWidth="1"/>
    <col min="9" max="9" width="15.140625" bestFit="1" customWidth="1"/>
    <col min="10" max="10" width="16.28515625" bestFit="1" customWidth="1"/>
  </cols>
  <sheetData>
    <row r="1" spans="1:7" ht="18.75" x14ac:dyDescent="0.3">
      <c r="A1" s="1" t="s">
        <v>52</v>
      </c>
    </row>
    <row r="2" spans="1:7" ht="18.75" x14ac:dyDescent="0.3">
      <c r="A2" s="1" t="s">
        <v>51</v>
      </c>
    </row>
    <row r="3" spans="1:7" s="55" customFormat="1" x14ac:dyDescent="0.25">
      <c r="A3" s="67"/>
      <c r="G3" s="68"/>
    </row>
    <row r="4" spans="1:7" s="55" customFormat="1" x14ac:dyDescent="0.25">
      <c r="A4" s="67"/>
      <c r="G4" s="68"/>
    </row>
    <row r="5" spans="1:7" s="55" customFormat="1" x14ac:dyDescent="0.25">
      <c r="A5" s="67"/>
      <c r="G5" s="68"/>
    </row>
    <row r="6" spans="1:7" s="55" customFormat="1" x14ac:dyDescent="0.25">
      <c r="A6" s="67"/>
      <c r="G6" s="68"/>
    </row>
    <row r="7" spans="1:7" s="55" customFormat="1" x14ac:dyDescent="0.25">
      <c r="A7" s="67"/>
      <c r="G7" s="68"/>
    </row>
    <row r="8" spans="1:7" s="55" customFormat="1" x14ac:dyDescent="0.25">
      <c r="A8" s="67"/>
      <c r="G8" s="68"/>
    </row>
    <row r="9" spans="1:7" s="55" customFormat="1" x14ac:dyDescent="0.25">
      <c r="A9" s="67"/>
      <c r="G9" s="68"/>
    </row>
    <row r="10" spans="1:7" s="55" customFormat="1" x14ac:dyDescent="0.25">
      <c r="A10" s="67"/>
      <c r="G10" s="68"/>
    </row>
    <row r="11" spans="1:7" s="55" customFormat="1" x14ac:dyDescent="0.25">
      <c r="A11" s="67"/>
      <c r="G11" s="68"/>
    </row>
    <row r="12" spans="1:7" s="55" customFormat="1" x14ac:dyDescent="0.25">
      <c r="A12" s="67"/>
      <c r="G12" s="68"/>
    </row>
    <row r="13" spans="1:7" s="55" customFormat="1" x14ac:dyDescent="0.25">
      <c r="A13" s="67"/>
      <c r="G13" s="68"/>
    </row>
    <row r="14" spans="1:7" s="55" customFormat="1" x14ac:dyDescent="0.25">
      <c r="A14" s="67"/>
      <c r="G14" s="68"/>
    </row>
    <row r="15" spans="1:7" s="55" customFormat="1" x14ac:dyDescent="0.25">
      <c r="A15" s="67"/>
      <c r="G15" s="68"/>
    </row>
    <row r="16" spans="1:7" s="55" customFormat="1" x14ac:dyDescent="0.25">
      <c r="A16" s="67"/>
      <c r="G16" s="68"/>
    </row>
    <row r="17" spans="1:7" s="55" customFormat="1" x14ac:dyDescent="0.25">
      <c r="A17" s="67"/>
      <c r="G17" s="68"/>
    </row>
    <row r="18" spans="1:7" s="55" customFormat="1" x14ac:dyDescent="0.25">
      <c r="A18" s="67"/>
      <c r="G18" s="68"/>
    </row>
    <row r="19" spans="1:7" s="55" customFormat="1" x14ac:dyDescent="0.25">
      <c r="A19" s="67"/>
      <c r="G19" s="68"/>
    </row>
    <row r="20" spans="1:7" s="55" customFormat="1" x14ac:dyDescent="0.25">
      <c r="A20" s="67"/>
      <c r="G20" s="68"/>
    </row>
    <row r="21" spans="1:7" s="55" customFormat="1" x14ac:dyDescent="0.25">
      <c r="A21" s="67"/>
      <c r="G21" s="68"/>
    </row>
    <row r="22" spans="1:7" s="55" customFormat="1" x14ac:dyDescent="0.25">
      <c r="A22" s="67"/>
      <c r="G22" s="68"/>
    </row>
    <row r="23" spans="1:7" s="55" customFormat="1" x14ac:dyDescent="0.25">
      <c r="A23" s="67"/>
      <c r="G23" s="68"/>
    </row>
    <row r="24" spans="1:7" s="55" customFormat="1" x14ac:dyDescent="0.25">
      <c r="A24" s="67"/>
      <c r="G24" s="68"/>
    </row>
    <row r="25" spans="1:7" s="55" customFormat="1" x14ac:dyDescent="0.25">
      <c r="A25" s="67"/>
      <c r="G25" s="68"/>
    </row>
    <row r="26" spans="1:7" s="55" customFormat="1" x14ac:dyDescent="0.25">
      <c r="A26" s="67" t="s">
        <v>74</v>
      </c>
      <c r="G26" s="68"/>
    </row>
    <row r="27" spans="1:7" ht="15.75" thickBot="1" x14ac:dyDescent="0.3">
      <c r="A27" s="29"/>
      <c r="B27" s="29"/>
      <c r="C27" s="29"/>
      <c r="D27" s="29"/>
    </row>
    <row r="28" spans="1:7" ht="15.75" thickBot="1" x14ac:dyDescent="0.3">
      <c r="A28" s="11" t="s">
        <v>0</v>
      </c>
      <c r="B28" s="6" t="s">
        <v>1</v>
      </c>
      <c r="C28" s="6" t="s">
        <v>2</v>
      </c>
      <c r="D28" s="6" t="s">
        <v>3</v>
      </c>
      <c r="E28" s="5"/>
    </row>
    <row r="29" spans="1:7" x14ac:dyDescent="0.25">
      <c r="A29" s="24" t="s">
        <v>4</v>
      </c>
      <c r="B29" s="25" t="s">
        <v>6</v>
      </c>
      <c r="C29" s="18">
        <f>0.001/100</f>
        <v>1.0000000000000001E-5</v>
      </c>
      <c r="D29" s="13" t="s">
        <v>15</v>
      </c>
      <c r="E29" s="5"/>
    </row>
    <row r="30" spans="1:7" ht="18" x14ac:dyDescent="0.35">
      <c r="A30" s="22" t="s">
        <v>18</v>
      </c>
      <c r="B30" s="23" t="s">
        <v>7</v>
      </c>
      <c r="C30" s="26">
        <v>548.5</v>
      </c>
      <c r="D30" s="13" t="s">
        <v>16</v>
      </c>
      <c r="E30" s="5"/>
    </row>
    <row r="31" spans="1:7" x14ac:dyDescent="0.25">
      <c r="A31" s="27" t="s">
        <v>19</v>
      </c>
      <c r="B31" s="28" t="s">
        <v>7</v>
      </c>
      <c r="C31" s="26">
        <v>10</v>
      </c>
      <c r="D31" s="13" t="s">
        <v>16</v>
      </c>
      <c r="E31" s="5"/>
    </row>
    <row r="32" spans="1:7" x14ac:dyDescent="0.25">
      <c r="A32" s="27" t="s">
        <v>31</v>
      </c>
      <c r="B32" s="28" t="s">
        <v>6</v>
      </c>
      <c r="C32" s="18">
        <v>6.4299999999999995E-10</v>
      </c>
      <c r="D32" s="13" t="s">
        <v>15</v>
      </c>
      <c r="E32" s="5"/>
    </row>
    <row r="33" spans="1:10" x14ac:dyDescent="0.25">
      <c r="A33" s="27" t="s">
        <v>27</v>
      </c>
      <c r="B33" s="28" t="s">
        <v>7</v>
      </c>
      <c r="C33" s="26">
        <v>250</v>
      </c>
      <c r="D33" s="13" t="s">
        <v>16</v>
      </c>
      <c r="E33" s="5"/>
    </row>
    <row r="34" spans="1:10" x14ac:dyDescent="0.25">
      <c r="A34" s="27" t="s">
        <v>28</v>
      </c>
      <c r="B34" s="28" t="s">
        <v>7</v>
      </c>
      <c r="C34" s="26">
        <v>100</v>
      </c>
      <c r="D34" s="13" t="s">
        <v>16</v>
      </c>
      <c r="E34" s="5"/>
    </row>
    <row r="35" spans="1:10" x14ac:dyDescent="0.25">
      <c r="A35" s="27" t="s">
        <v>11</v>
      </c>
      <c r="B35" s="28" t="s">
        <v>7</v>
      </c>
      <c r="C35" s="20">
        <v>567</v>
      </c>
      <c r="D35" s="12" t="s">
        <v>16</v>
      </c>
      <c r="E35" s="5"/>
      <c r="F35" s="34"/>
    </row>
    <row r="36" spans="1:10" ht="18.75" thickBot="1" x14ac:dyDescent="0.4">
      <c r="A36" s="7" t="s">
        <v>10</v>
      </c>
      <c r="B36" s="8" t="s">
        <v>7</v>
      </c>
      <c r="C36" s="21">
        <v>550</v>
      </c>
      <c r="D36" s="17" t="s">
        <v>16</v>
      </c>
      <c r="E36" s="5"/>
    </row>
    <row r="37" spans="1:10" x14ac:dyDescent="0.25">
      <c r="A37" s="3"/>
      <c r="B37" s="2"/>
      <c r="C37" s="14"/>
      <c r="D37" s="14"/>
      <c r="E37" s="35"/>
    </row>
    <row r="38" spans="1:10" ht="15.75" thickBot="1" x14ac:dyDescent="0.3">
      <c r="A38" s="11" t="s">
        <v>13</v>
      </c>
      <c r="B38" s="4"/>
      <c r="C38" s="15"/>
      <c r="D38" s="15"/>
      <c r="E38" s="2"/>
      <c r="F38" s="2"/>
      <c r="H38" s="2"/>
      <c r="I38" s="2"/>
      <c r="J38" s="2"/>
    </row>
    <row r="39" spans="1:10" ht="18" thickBot="1" x14ac:dyDescent="0.3">
      <c r="A39" s="9" t="s">
        <v>12</v>
      </c>
      <c r="B39" s="10" t="s">
        <v>14</v>
      </c>
      <c r="C39" s="19">
        <f>PI()*$C$29/LN($C$33/$C$34)*(($C$35-$C$30)^2-($C$36-$C$30)^2+$C$32/2/$C$29*($C$33^2-$C$34^2)-$C$32*$C$34^2/$C$29*LN($C$33/$C$34))</f>
        <v>1.1694903516745703E-2</v>
      </c>
      <c r="D39" s="16" t="s">
        <v>17</v>
      </c>
      <c r="E39" s="5"/>
      <c r="F39" s="2"/>
      <c r="H39" s="2"/>
    </row>
    <row r="40" spans="1:10" x14ac:dyDescent="0.25">
      <c r="A40" s="2"/>
      <c r="B40" s="2"/>
      <c r="C40" s="2"/>
      <c r="D40" s="2"/>
      <c r="E40" s="2"/>
      <c r="F40" s="2"/>
      <c r="H40" s="2"/>
    </row>
    <row r="41" spans="1:10" x14ac:dyDescent="0.25">
      <c r="A41" s="2"/>
      <c r="B41" s="2"/>
      <c r="C41" s="2"/>
      <c r="D41" s="2"/>
      <c r="E41" s="2"/>
    </row>
    <row r="42" spans="1:10" x14ac:dyDescent="0.25">
      <c r="A42" s="2"/>
      <c r="B42" s="2"/>
      <c r="C42" s="2"/>
      <c r="D42" s="2"/>
      <c r="E42" s="2"/>
    </row>
    <row r="43" spans="1:10" x14ac:dyDescent="0.25">
      <c r="A43" s="2"/>
      <c r="B43" s="2"/>
      <c r="C43" s="2"/>
      <c r="D43" s="2"/>
      <c r="E43" s="2"/>
    </row>
    <row r="44" spans="1:10" x14ac:dyDescent="0.25">
      <c r="A44" s="2"/>
      <c r="B44" s="2"/>
      <c r="C44" s="2"/>
      <c r="D44" s="2"/>
      <c r="E44" s="2"/>
    </row>
    <row r="45" spans="1:10" x14ac:dyDescent="0.25">
      <c r="A45" s="2"/>
      <c r="B45" s="2"/>
      <c r="C45" s="2"/>
      <c r="D45" s="2"/>
      <c r="E45" s="2"/>
    </row>
    <row r="46" spans="1:10" x14ac:dyDescent="0.25">
      <c r="A46" s="2"/>
      <c r="B46" s="2"/>
      <c r="C46" s="2"/>
      <c r="D46" s="2"/>
      <c r="E46" s="2"/>
    </row>
    <row r="47" spans="1:10" x14ac:dyDescent="0.25">
      <c r="A47" s="2"/>
      <c r="B47" s="2"/>
      <c r="C47" s="2"/>
      <c r="D47" s="2"/>
      <c r="E47" s="2"/>
    </row>
  </sheetData>
  <pageMargins left="0.70866141732283472" right="0.70866141732283472" top="0.74803149606299213" bottom="0.74803149606299213" header="0.31496062992125984" footer="0.31496062992125984"/>
  <pageSetup scale="62" orientation="portrait" horizontalDpi="300" verticalDpi="3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53"/>
  <sheetViews>
    <sheetView workbookViewId="0"/>
  </sheetViews>
  <sheetFormatPr defaultRowHeight="15" x14ac:dyDescent="0.25"/>
  <cols>
    <col min="1" max="1" width="70.140625" bestFit="1" customWidth="1"/>
    <col min="2" max="2" width="16" customWidth="1"/>
    <col min="3" max="3" width="23.28515625" customWidth="1"/>
    <col min="4" max="4" width="19" bestFit="1" customWidth="1"/>
    <col min="5" max="5" width="17.5703125" customWidth="1"/>
    <col min="6" max="6" width="28.85546875" style="2" bestFit="1" customWidth="1"/>
    <col min="7" max="7" width="19.28515625" bestFit="1" customWidth="1"/>
    <col min="8" max="8" width="15.140625" bestFit="1" customWidth="1"/>
    <col min="9" max="9" width="16.28515625" bestFit="1" customWidth="1"/>
  </cols>
  <sheetData>
    <row r="1" spans="1:6" ht="18.75" x14ac:dyDescent="0.3">
      <c r="A1" s="1" t="s">
        <v>54</v>
      </c>
    </row>
    <row r="2" spans="1:6" ht="18.75" x14ac:dyDescent="0.3">
      <c r="A2" s="1" t="s">
        <v>55</v>
      </c>
    </row>
    <row r="3" spans="1:6" s="55" customFormat="1" x14ac:dyDescent="0.25">
      <c r="A3" s="67"/>
      <c r="F3" s="68"/>
    </row>
    <row r="4" spans="1:6" s="55" customFormat="1" x14ac:dyDescent="0.25">
      <c r="A4" s="67"/>
      <c r="F4" s="68"/>
    </row>
    <row r="5" spans="1:6" s="55" customFormat="1" x14ac:dyDescent="0.25">
      <c r="A5" s="67"/>
      <c r="F5" s="68"/>
    </row>
    <row r="6" spans="1:6" s="55" customFormat="1" x14ac:dyDescent="0.25">
      <c r="A6" s="67"/>
      <c r="F6" s="68"/>
    </row>
    <row r="7" spans="1:6" s="55" customFormat="1" x14ac:dyDescent="0.25">
      <c r="A7" s="67"/>
      <c r="F7" s="68"/>
    </row>
    <row r="8" spans="1:6" s="55" customFormat="1" x14ac:dyDescent="0.25">
      <c r="A8" s="67"/>
      <c r="F8" s="68"/>
    </row>
    <row r="9" spans="1:6" s="55" customFormat="1" x14ac:dyDescent="0.25">
      <c r="A9" s="67"/>
      <c r="F9" s="68"/>
    </row>
    <row r="10" spans="1:6" s="55" customFormat="1" x14ac:dyDescent="0.25">
      <c r="A10" s="67"/>
      <c r="F10" s="68"/>
    </row>
    <row r="11" spans="1:6" s="55" customFormat="1" x14ac:dyDescent="0.25">
      <c r="A11" s="67"/>
      <c r="F11" s="68"/>
    </row>
    <row r="12" spans="1:6" s="55" customFormat="1" x14ac:dyDescent="0.25">
      <c r="A12" s="67"/>
      <c r="F12" s="68"/>
    </row>
    <row r="13" spans="1:6" s="55" customFormat="1" x14ac:dyDescent="0.25">
      <c r="A13" s="67"/>
      <c r="F13" s="68"/>
    </row>
    <row r="14" spans="1:6" s="55" customFormat="1" x14ac:dyDescent="0.25">
      <c r="A14" s="67"/>
      <c r="F14" s="68"/>
    </row>
    <row r="15" spans="1:6" s="55" customFormat="1" x14ac:dyDescent="0.25">
      <c r="A15" s="67"/>
      <c r="F15" s="68"/>
    </row>
    <row r="16" spans="1:6" s="55" customFormat="1" x14ac:dyDescent="0.25">
      <c r="A16" s="67"/>
      <c r="F16" s="68"/>
    </row>
    <row r="17" spans="1:6" s="55" customFormat="1" x14ac:dyDescent="0.25">
      <c r="A17" s="67"/>
      <c r="F17" s="68"/>
    </row>
    <row r="18" spans="1:6" s="55" customFormat="1" x14ac:dyDescent="0.25">
      <c r="A18" s="67"/>
      <c r="F18" s="68"/>
    </row>
    <row r="19" spans="1:6" s="55" customFormat="1" x14ac:dyDescent="0.25">
      <c r="A19" s="67"/>
      <c r="F19" s="68"/>
    </row>
    <row r="20" spans="1:6" s="55" customFormat="1" x14ac:dyDescent="0.25">
      <c r="A20" s="67"/>
      <c r="F20" s="68"/>
    </row>
    <row r="21" spans="1:6" s="55" customFormat="1" x14ac:dyDescent="0.25">
      <c r="A21" s="67"/>
      <c r="F21" s="68"/>
    </row>
    <row r="22" spans="1:6" s="55" customFormat="1" x14ac:dyDescent="0.25">
      <c r="A22" s="67"/>
      <c r="F22" s="68"/>
    </row>
    <row r="23" spans="1:6" s="55" customFormat="1" x14ac:dyDescent="0.25">
      <c r="A23" s="67"/>
      <c r="F23" s="68"/>
    </row>
    <row r="24" spans="1:6" s="55" customFormat="1" x14ac:dyDescent="0.25">
      <c r="A24" s="67"/>
      <c r="F24" s="68"/>
    </row>
    <row r="25" spans="1:6" s="55" customFormat="1" x14ac:dyDescent="0.25">
      <c r="A25" s="67"/>
      <c r="F25" s="68"/>
    </row>
    <row r="26" spans="1:6" s="55" customFormat="1" x14ac:dyDescent="0.25">
      <c r="A26" s="67"/>
      <c r="F26" s="68"/>
    </row>
    <row r="27" spans="1:6" s="55" customFormat="1" x14ac:dyDescent="0.25">
      <c r="A27" s="67"/>
      <c r="F27" s="68"/>
    </row>
    <row r="28" spans="1:6" s="55" customFormat="1" x14ac:dyDescent="0.25">
      <c r="A28" s="67"/>
      <c r="F28" s="68"/>
    </row>
    <row r="29" spans="1:6" s="55" customFormat="1" x14ac:dyDescent="0.25">
      <c r="A29" s="67"/>
      <c r="F29" s="68"/>
    </row>
    <row r="30" spans="1:6" s="55" customFormat="1" x14ac:dyDescent="0.25">
      <c r="A30" s="67" t="s">
        <v>74</v>
      </c>
      <c r="F30" s="68"/>
    </row>
    <row r="31" spans="1:6" ht="15.75" thickBot="1" x14ac:dyDescent="0.3">
      <c r="A31" s="29"/>
      <c r="B31" s="29"/>
      <c r="C31" s="29"/>
      <c r="D31" s="29"/>
    </row>
    <row r="32" spans="1:6" ht="15.75" thickBot="1" x14ac:dyDescent="0.3">
      <c r="A32" s="11" t="s">
        <v>0</v>
      </c>
      <c r="B32" s="6" t="s">
        <v>1</v>
      </c>
      <c r="C32" s="6" t="s">
        <v>2</v>
      </c>
      <c r="D32" s="6" t="s">
        <v>3</v>
      </c>
      <c r="E32" s="5"/>
    </row>
    <row r="33" spans="1:5" x14ac:dyDescent="0.25">
      <c r="A33" s="24" t="s">
        <v>4</v>
      </c>
      <c r="B33" s="44" t="s">
        <v>6</v>
      </c>
      <c r="C33" s="18">
        <f>0.001/100</f>
        <v>1.0000000000000001E-5</v>
      </c>
      <c r="D33" s="13" t="s">
        <v>15</v>
      </c>
      <c r="E33" s="5"/>
    </row>
    <row r="34" spans="1:5" x14ac:dyDescent="0.25">
      <c r="A34" s="22" t="s">
        <v>21</v>
      </c>
      <c r="B34" s="28" t="s">
        <v>6</v>
      </c>
      <c r="C34" s="18">
        <v>1.0000000000000001E-9</v>
      </c>
      <c r="D34" s="13" t="s">
        <v>15</v>
      </c>
      <c r="E34" s="5"/>
    </row>
    <row r="35" spans="1:5" x14ac:dyDescent="0.25">
      <c r="A35" s="27" t="s">
        <v>23</v>
      </c>
      <c r="B35" s="28" t="s">
        <v>7</v>
      </c>
      <c r="C35" s="26">
        <v>44.5</v>
      </c>
      <c r="D35" s="13" t="s">
        <v>16</v>
      </c>
      <c r="E35" s="5"/>
    </row>
    <row r="36" spans="1:5" x14ac:dyDescent="0.25">
      <c r="A36" s="27" t="s">
        <v>24</v>
      </c>
      <c r="B36" s="28" t="s">
        <v>7</v>
      </c>
      <c r="C36" s="26">
        <v>2</v>
      </c>
      <c r="D36" s="13" t="s">
        <v>16</v>
      </c>
      <c r="E36" s="5"/>
    </row>
    <row r="37" spans="1:5" x14ac:dyDescent="0.25">
      <c r="A37" s="27" t="s">
        <v>27</v>
      </c>
      <c r="B37" s="28" t="s">
        <v>7</v>
      </c>
      <c r="C37" s="26">
        <v>250</v>
      </c>
      <c r="D37" s="13" t="s">
        <v>16</v>
      </c>
      <c r="E37" s="5"/>
    </row>
    <row r="38" spans="1:5" x14ac:dyDescent="0.25">
      <c r="A38" s="27" t="s">
        <v>28</v>
      </c>
      <c r="B38" s="28" t="s">
        <v>7</v>
      </c>
      <c r="C38" s="26">
        <v>100</v>
      </c>
      <c r="D38" s="13" t="s">
        <v>16</v>
      </c>
      <c r="E38" s="5"/>
    </row>
    <row r="39" spans="1:5" x14ac:dyDescent="0.25">
      <c r="A39" s="27" t="s">
        <v>11</v>
      </c>
      <c r="B39" s="28" t="s">
        <v>7</v>
      </c>
      <c r="C39" s="20">
        <v>567</v>
      </c>
      <c r="D39" s="12" t="s">
        <v>16</v>
      </c>
      <c r="E39" s="5"/>
    </row>
    <row r="40" spans="1:5" ht="18" x14ac:dyDescent="0.35">
      <c r="A40" s="31" t="s">
        <v>10</v>
      </c>
      <c r="B40" s="28" t="s">
        <v>7</v>
      </c>
      <c r="C40" s="20">
        <v>550</v>
      </c>
      <c r="D40" s="12" t="s">
        <v>16</v>
      </c>
      <c r="E40" s="5"/>
    </row>
    <row r="41" spans="1:5" ht="18" thickBot="1" x14ac:dyDescent="0.3">
      <c r="A41" s="47" t="s">
        <v>57</v>
      </c>
      <c r="B41" s="48" t="s">
        <v>7</v>
      </c>
      <c r="C41" s="49">
        <f>1/SQRT($C$33*$C$35/($C$34/$C$36))</f>
        <v>1.0599978800063599E-3</v>
      </c>
      <c r="D41" s="17" t="s">
        <v>29</v>
      </c>
      <c r="E41" s="5"/>
    </row>
    <row r="42" spans="1:5" x14ac:dyDescent="0.25">
      <c r="A42" s="30"/>
      <c r="B42" s="35"/>
      <c r="C42" s="46"/>
      <c r="D42" s="36"/>
      <c r="E42" s="35"/>
    </row>
    <row r="43" spans="1:5" ht="15.75" thickBot="1" x14ac:dyDescent="0.3">
      <c r="A43" s="11" t="s">
        <v>30</v>
      </c>
      <c r="B43" s="4"/>
      <c r="C43" s="50" t="s">
        <v>2</v>
      </c>
      <c r="D43" s="54" t="s">
        <v>32</v>
      </c>
      <c r="E43" s="35"/>
    </row>
    <row r="44" spans="1:5" ht="18" x14ac:dyDescent="0.35">
      <c r="A44" s="45" t="s">
        <v>58</v>
      </c>
      <c r="B44" s="39"/>
      <c r="C44" s="64">
        <f>BESSELI($C$41*$C$37,0)</f>
        <v>1.0176333755334039</v>
      </c>
      <c r="D44" s="53">
        <f>$C$41*$C$37</f>
        <v>0.26499947000158997</v>
      </c>
      <c r="E44" s="35" t="s">
        <v>64</v>
      </c>
    </row>
    <row r="45" spans="1:5" ht="18" x14ac:dyDescent="0.35">
      <c r="A45" s="31" t="s">
        <v>59</v>
      </c>
      <c r="B45" s="41"/>
      <c r="C45" s="65">
        <f>BESSELI($C$41*$C$38,0)</f>
        <v>1.0028109603302777</v>
      </c>
      <c r="D45" s="51">
        <f>$C$41*$C$38</f>
        <v>0.10599978800063599</v>
      </c>
      <c r="E45" s="35" t="s">
        <v>65</v>
      </c>
    </row>
    <row r="46" spans="1:5" ht="18" x14ac:dyDescent="0.35">
      <c r="A46" s="31" t="s">
        <v>60</v>
      </c>
      <c r="B46" s="41"/>
      <c r="C46" s="65">
        <f>BESSELI($C$41*$C$38,1)</f>
        <v>5.3074366885175944E-2</v>
      </c>
      <c r="D46" s="51">
        <f>$C$41*$C$38</f>
        <v>0.10599978800063599</v>
      </c>
      <c r="E46" s="35" t="s">
        <v>66</v>
      </c>
    </row>
    <row r="47" spans="1:5" ht="18" x14ac:dyDescent="0.35">
      <c r="A47" s="31" t="s">
        <v>61</v>
      </c>
      <c r="B47" s="41"/>
      <c r="C47" s="65">
        <f>BESSELK($C$41*$C$37,0)</f>
        <v>1.4870928748026755</v>
      </c>
      <c r="D47" s="51">
        <f>$C$41*$C$37</f>
        <v>0.26499947000158997</v>
      </c>
      <c r="E47" s="35" t="s">
        <v>67</v>
      </c>
    </row>
    <row r="48" spans="1:5" ht="18" x14ac:dyDescent="0.35">
      <c r="A48" s="31" t="s">
        <v>62</v>
      </c>
      <c r="B48" s="41"/>
      <c r="C48" s="65">
        <f>BESSELK($C$41*$C$38,0)</f>
        <v>2.3696962211807375</v>
      </c>
      <c r="D48" s="51">
        <f>$C$41*$C$38</f>
        <v>0.10599978800063599</v>
      </c>
      <c r="E48" s="35" t="s">
        <v>68</v>
      </c>
    </row>
    <row r="49" spans="1:9" ht="18.75" thickBot="1" x14ac:dyDescent="0.4">
      <c r="A49" s="42" t="s">
        <v>63</v>
      </c>
      <c r="B49" s="43"/>
      <c r="C49" s="66">
        <f>BESSELK($C$41*$C$38,1)</f>
        <v>9.2821193236735446</v>
      </c>
      <c r="D49" s="52">
        <f>$C$41*$C$38</f>
        <v>0.10599978800063599</v>
      </c>
      <c r="E49" s="35" t="s">
        <v>69</v>
      </c>
    </row>
    <row r="50" spans="1:9" x14ac:dyDescent="0.25">
      <c r="A50" s="30"/>
      <c r="B50" s="40"/>
      <c r="C50" s="36"/>
      <c r="D50" s="36"/>
      <c r="E50" s="35"/>
    </row>
    <row r="51" spans="1:9" ht="15.75" thickBot="1" x14ac:dyDescent="0.3">
      <c r="A51" s="11" t="s">
        <v>13</v>
      </c>
      <c r="B51" s="4"/>
      <c r="C51" s="15"/>
      <c r="D51" s="15"/>
      <c r="E51" s="35"/>
      <c r="G51" s="2"/>
      <c r="H51" s="2"/>
      <c r="I51" s="2"/>
    </row>
    <row r="52" spans="1:9" ht="18" thickBot="1" x14ac:dyDescent="0.3">
      <c r="A52" s="9" t="s">
        <v>12</v>
      </c>
      <c r="B52" s="10" t="s">
        <v>14</v>
      </c>
      <c r="C52" s="19">
        <f>-2*PI()*C$33*C$35*($C$39-$C$40)*$C$41*$C$38*($C$46*$C$47+$C$44*$C$49)/($C$45*$C$47-$C$44*$C$48)</f>
        <v>5.2150636528145208E-2</v>
      </c>
      <c r="D52" s="16" t="s">
        <v>17</v>
      </c>
      <c r="E52" s="35"/>
    </row>
    <row r="53" spans="1:9" x14ac:dyDescent="0.25">
      <c r="A53" s="2"/>
      <c r="B53" s="2"/>
      <c r="C53" s="2"/>
      <c r="D53" s="2"/>
      <c r="E53" s="2"/>
      <c r="G53" s="2"/>
    </row>
  </sheetData>
  <pageMargins left="0.70866141732283472" right="0.70866141732283472" top="0.74803149606299213" bottom="0.74803149606299213" header="0.31496062992125984" footer="0.31496062992125984"/>
  <pageSetup scale="62" orientation="portrait" horizontalDpi="300" verticalDpi="3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34"/>
  <sheetViews>
    <sheetView workbookViewId="0"/>
  </sheetViews>
  <sheetFormatPr defaultRowHeight="15" x14ac:dyDescent="0.25"/>
  <cols>
    <col min="1" max="1" width="70.140625" bestFit="1" customWidth="1"/>
    <col min="3" max="3" width="20" customWidth="1"/>
    <col min="4" max="4" width="19" bestFit="1" customWidth="1"/>
    <col min="5" max="5" width="23.7109375" customWidth="1"/>
    <col min="6" max="6" width="12" bestFit="1" customWidth="1"/>
    <col min="7" max="7" width="28.85546875" style="2" bestFit="1" customWidth="1"/>
    <col min="8" max="8" width="19.28515625" bestFit="1" customWidth="1"/>
    <col min="9" max="9" width="15.140625" bestFit="1" customWidth="1"/>
    <col min="10" max="10" width="16.28515625" bestFit="1" customWidth="1"/>
    <col min="11" max="11" width="12.7109375" bestFit="1" customWidth="1"/>
    <col min="12" max="12" width="9.28515625" bestFit="1" customWidth="1"/>
  </cols>
  <sheetData>
    <row r="1" spans="1:7" ht="18.75" x14ac:dyDescent="0.3">
      <c r="A1" s="1" t="s">
        <v>73</v>
      </c>
    </row>
    <row r="2" spans="1:7" ht="18.75" x14ac:dyDescent="0.3">
      <c r="A2" s="1" t="s">
        <v>56</v>
      </c>
    </row>
    <row r="3" spans="1:7" s="55" customFormat="1" x14ac:dyDescent="0.25">
      <c r="A3" s="67"/>
      <c r="G3" s="68"/>
    </row>
    <row r="4" spans="1:7" s="55" customFormat="1" x14ac:dyDescent="0.25">
      <c r="A4" s="67"/>
      <c r="G4" s="68"/>
    </row>
    <row r="5" spans="1:7" s="55" customFormat="1" x14ac:dyDescent="0.25">
      <c r="A5" s="67"/>
      <c r="G5" s="68"/>
    </row>
    <row r="6" spans="1:7" s="55" customFormat="1" x14ac:dyDescent="0.25">
      <c r="A6" s="67"/>
      <c r="G6" s="68"/>
    </row>
    <row r="7" spans="1:7" s="55" customFormat="1" x14ac:dyDescent="0.25">
      <c r="A7" s="67"/>
      <c r="G7" s="68"/>
    </row>
    <row r="8" spans="1:7" s="55" customFormat="1" x14ac:dyDescent="0.25">
      <c r="A8" s="67"/>
      <c r="G8" s="68"/>
    </row>
    <row r="9" spans="1:7" s="55" customFormat="1" x14ac:dyDescent="0.25">
      <c r="A9" s="67"/>
      <c r="G9" s="68"/>
    </row>
    <row r="10" spans="1:7" s="55" customFormat="1" x14ac:dyDescent="0.25">
      <c r="A10" s="67"/>
      <c r="G10" s="68"/>
    </row>
    <row r="11" spans="1:7" s="55" customFormat="1" x14ac:dyDescent="0.25">
      <c r="A11" s="67"/>
      <c r="G11" s="68"/>
    </row>
    <row r="12" spans="1:7" s="55" customFormat="1" x14ac:dyDescent="0.25">
      <c r="A12" s="67"/>
      <c r="G12" s="68"/>
    </row>
    <row r="13" spans="1:7" s="55" customFormat="1" x14ac:dyDescent="0.25">
      <c r="A13" s="67"/>
      <c r="G13" s="68"/>
    </row>
    <row r="14" spans="1:7" s="55" customFormat="1" x14ac:dyDescent="0.25">
      <c r="A14" s="67"/>
      <c r="G14" s="68"/>
    </row>
    <row r="15" spans="1:7" s="55" customFormat="1" x14ac:dyDescent="0.25">
      <c r="A15" s="67"/>
      <c r="G15" s="68"/>
    </row>
    <row r="16" spans="1:7" s="55" customFormat="1" x14ac:dyDescent="0.25">
      <c r="A16" s="67"/>
      <c r="G16" s="68"/>
    </row>
    <row r="17" spans="1:7" s="55" customFormat="1" x14ac:dyDescent="0.25">
      <c r="A17" s="67"/>
      <c r="G17" s="68"/>
    </row>
    <row r="18" spans="1:7" s="55" customFormat="1" x14ac:dyDescent="0.25">
      <c r="A18" s="67"/>
      <c r="G18" s="68"/>
    </row>
    <row r="19" spans="1:7" s="55" customFormat="1" x14ac:dyDescent="0.25">
      <c r="A19" s="67"/>
      <c r="G19" s="68"/>
    </row>
    <row r="20" spans="1:7" s="55" customFormat="1" x14ac:dyDescent="0.25">
      <c r="A20" s="67"/>
      <c r="G20" s="68"/>
    </row>
    <row r="21" spans="1:7" s="55" customFormat="1" x14ac:dyDescent="0.25">
      <c r="A21" s="67"/>
      <c r="G21" s="68"/>
    </row>
    <row r="22" spans="1:7" s="55" customFormat="1" x14ac:dyDescent="0.25">
      <c r="A22" s="67" t="s">
        <v>74</v>
      </c>
      <c r="G22" s="68"/>
    </row>
    <row r="23" spans="1:7" ht="15.75" thickBot="1" x14ac:dyDescent="0.3">
      <c r="A23" s="29"/>
      <c r="B23" s="29"/>
      <c r="C23" s="29"/>
      <c r="D23" s="29"/>
    </row>
    <row r="24" spans="1:7" ht="15.75" thickBot="1" x14ac:dyDescent="0.3">
      <c r="A24" s="11" t="s">
        <v>0</v>
      </c>
      <c r="B24" s="6" t="s">
        <v>1</v>
      </c>
      <c r="C24" s="6" t="s">
        <v>2</v>
      </c>
      <c r="D24" s="6" t="s">
        <v>3</v>
      </c>
      <c r="E24" s="5"/>
    </row>
    <row r="25" spans="1:7" x14ac:dyDescent="0.25">
      <c r="A25" s="24" t="s">
        <v>4</v>
      </c>
      <c r="B25" s="25" t="s">
        <v>6</v>
      </c>
      <c r="C25" s="18">
        <f>0.001/100</f>
        <v>1.0000000000000001E-5</v>
      </c>
      <c r="D25" s="13" t="s">
        <v>15</v>
      </c>
      <c r="E25" s="5"/>
    </row>
    <row r="26" spans="1:7" ht="18" x14ac:dyDescent="0.35">
      <c r="A26" s="22" t="s">
        <v>18</v>
      </c>
      <c r="B26" s="23" t="s">
        <v>7</v>
      </c>
      <c r="C26" s="26">
        <v>548.5</v>
      </c>
      <c r="D26" s="13" t="s">
        <v>16</v>
      </c>
      <c r="E26" s="5"/>
    </row>
    <row r="27" spans="1:7" x14ac:dyDescent="0.25">
      <c r="A27" s="27" t="s">
        <v>34</v>
      </c>
      <c r="B27" s="28" t="s">
        <v>7</v>
      </c>
      <c r="C27" s="26">
        <v>80</v>
      </c>
      <c r="D27" s="13" t="s">
        <v>16</v>
      </c>
      <c r="E27" s="5"/>
    </row>
    <row r="28" spans="1:7" x14ac:dyDescent="0.25">
      <c r="A28" s="27" t="s">
        <v>11</v>
      </c>
      <c r="B28" s="28" t="s">
        <v>7</v>
      </c>
      <c r="C28" s="20">
        <v>567</v>
      </c>
      <c r="D28" s="12" t="s">
        <v>16</v>
      </c>
      <c r="E28" s="5"/>
      <c r="F28" s="34"/>
    </row>
    <row r="29" spans="1:7" ht="18.75" thickBot="1" x14ac:dyDescent="0.4">
      <c r="A29" s="7" t="s">
        <v>10</v>
      </c>
      <c r="B29" s="8" t="s">
        <v>7</v>
      </c>
      <c r="C29" s="21">
        <v>550</v>
      </c>
      <c r="D29" s="17" t="s">
        <v>16</v>
      </c>
      <c r="E29" s="5"/>
    </row>
    <row r="30" spans="1:7" x14ac:dyDescent="0.25">
      <c r="A30" s="3"/>
      <c r="B30" s="2"/>
      <c r="C30" s="14"/>
      <c r="D30" s="14"/>
      <c r="E30" s="35"/>
    </row>
    <row r="31" spans="1:7" ht="15.75" thickBot="1" x14ac:dyDescent="0.3">
      <c r="A31" s="11" t="s">
        <v>13</v>
      </c>
      <c r="B31" s="4"/>
      <c r="C31" s="15"/>
      <c r="D31" s="15"/>
    </row>
    <row r="32" spans="1:7" ht="18" thickBot="1" x14ac:dyDescent="0.3">
      <c r="A32" s="59" t="s">
        <v>77</v>
      </c>
      <c r="B32" s="48" t="s">
        <v>14</v>
      </c>
      <c r="C32" s="60">
        <f>2*$C$27*$C$25*($C$28-$C$29)</f>
        <v>2.7200000000000002E-2</v>
      </c>
      <c r="D32" s="17" t="s">
        <v>17</v>
      </c>
    </row>
    <row r="33" spans="1:4" ht="17.25" x14ac:dyDescent="0.25">
      <c r="A33" s="72" t="s">
        <v>78</v>
      </c>
      <c r="B33" s="23" t="s">
        <v>14</v>
      </c>
      <c r="C33" s="62">
        <f>2.75*$C$27*$C$25*($C$28-$C$29)</f>
        <v>3.7400000000000003E-2</v>
      </c>
      <c r="D33" s="13" t="s">
        <v>17</v>
      </c>
    </row>
    <row r="34" spans="1:4" x14ac:dyDescent="0.25">
      <c r="A34" s="2"/>
      <c r="B34" s="2"/>
      <c r="C34" s="2"/>
      <c r="D34" s="2"/>
    </row>
  </sheetData>
  <pageMargins left="0.70866141732283472" right="0.70866141732283472" top="0.74803149606299213" bottom="0.74803149606299213" header="0.31496062992125984" footer="0.31496062992125984"/>
  <pageSetup scale="62"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43"/>
  <sheetViews>
    <sheetView workbookViewId="0"/>
  </sheetViews>
  <sheetFormatPr defaultRowHeight="15" x14ac:dyDescent="0.25"/>
  <cols>
    <col min="1" max="1" width="51.28515625" customWidth="1"/>
    <col min="2" max="2" width="17.28515625" customWidth="1"/>
    <col min="3" max="3" width="19.85546875" customWidth="1"/>
    <col min="4" max="4" width="21.42578125" style="2" customWidth="1"/>
    <col min="5" max="5" width="20" style="2" customWidth="1"/>
    <col min="7" max="7" width="18.85546875" customWidth="1"/>
    <col min="8" max="8" width="23.5703125" customWidth="1"/>
    <col min="9" max="9" width="15.140625" bestFit="1" customWidth="1"/>
    <col min="10" max="10" width="16.28515625" bestFit="1" customWidth="1"/>
  </cols>
  <sheetData>
    <row r="1" spans="1:5" ht="18.75" x14ac:dyDescent="0.3">
      <c r="A1" s="1" t="s">
        <v>37</v>
      </c>
    </row>
    <row r="2" spans="1:5" ht="18.75" x14ac:dyDescent="0.3">
      <c r="A2" s="1" t="s">
        <v>38</v>
      </c>
    </row>
    <row r="3" spans="1:5" s="55" customFormat="1" x14ac:dyDescent="0.25">
      <c r="A3" s="67"/>
      <c r="D3" s="68"/>
      <c r="E3" s="68"/>
    </row>
    <row r="4" spans="1:5" s="55" customFormat="1" x14ac:dyDescent="0.25">
      <c r="A4" s="67"/>
      <c r="D4" s="68"/>
      <c r="E4" s="68"/>
    </row>
    <row r="5" spans="1:5" s="55" customFormat="1" x14ac:dyDescent="0.25">
      <c r="A5" s="67"/>
      <c r="D5" s="68"/>
      <c r="E5" s="68"/>
    </row>
    <row r="6" spans="1:5" s="55" customFormat="1" x14ac:dyDescent="0.25">
      <c r="A6" s="67"/>
      <c r="D6" s="68"/>
      <c r="E6" s="68"/>
    </row>
    <row r="7" spans="1:5" s="55" customFormat="1" x14ac:dyDescent="0.25">
      <c r="A7" s="67"/>
      <c r="D7" s="68"/>
      <c r="E7" s="68"/>
    </row>
    <row r="8" spans="1:5" s="55" customFormat="1" x14ac:dyDescent="0.25">
      <c r="A8" s="67"/>
      <c r="D8" s="68"/>
      <c r="E8" s="68"/>
    </row>
    <row r="9" spans="1:5" s="55" customFormat="1" x14ac:dyDescent="0.25">
      <c r="A9" s="67"/>
      <c r="D9" s="68"/>
      <c r="E9" s="68"/>
    </row>
    <row r="10" spans="1:5" s="55" customFormat="1" x14ac:dyDescent="0.25">
      <c r="A10" s="67"/>
      <c r="D10" s="68"/>
      <c r="E10" s="68"/>
    </row>
    <row r="11" spans="1:5" s="55" customFormat="1" x14ac:dyDescent="0.25">
      <c r="A11" s="67"/>
      <c r="D11" s="68"/>
      <c r="E11" s="68"/>
    </row>
    <row r="12" spans="1:5" s="55" customFormat="1" x14ac:dyDescent="0.25">
      <c r="A12" s="67"/>
      <c r="D12" s="68"/>
      <c r="E12" s="68"/>
    </row>
    <row r="13" spans="1:5" s="55" customFormat="1" x14ac:dyDescent="0.25">
      <c r="A13" s="67"/>
      <c r="D13" s="68"/>
      <c r="E13" s="68"/>
    </row>
    <row r="14" spans="1:5" s="55" customFormat="1" x14ac:dyDescent="0.25">
      <c r="A14" s="67"/>
      <c r="D14" s="68"/>
      <c r="E14" s="68"/>
    </row>
    <row r="15" spans="1:5" s="55" customFormat="1" x14ac:dyDescent="0.25">
      <c r="A15" s="67"/>
      <c r="D15" s="68"/>
      <c r="E15" s="68"/>
    </row>
    <row r="16" spans="1:5" s="55" customFormat="1" x14ac:dyDescent="0.25">
      <c r="A16" s="67"/>
      <c r="D16" s="68"/>
      <c r="E16" s="68"/>
    </row>
    <row r="17" spans="1:5" s="55" customFormat="1" x14ac:dyDescent="0.25">
      <c r="A17" s="67"/>
      <c r="D17" s="68"/>
      <c r="E17" s="68"/>
    </row>
    <row r="18" spans="1:5" s="55" customFormat="1" x14ac:dyDescent="0.25">
      <c r="A18" s="67"/>
      <c r="D18" s="68"/>
      <c r="E18" s="68"/>
    </row>
    <row r="19" spans="1:5" s="55" customFormat="1" x14ac:dyDescent="0.25">
      <c r="A19" s="67"/>
      <c r="D19" s="68"/>
      <c r="E19" s="68"/>
    </row>
    <row r="20" spans="1:5" s="55" customFormat="1" x14ac:dyDescent="0.25">
      <c r="A20" s="67"/>
      <c r="D20" s="68"/>
      <c r="E20" s="68"/>
    </row>
    <row r="21" spans="1:5" s="55" customFormat="1" x14ac:dyDescent="0.25">
      <c r="A21" s="67"/>
      <c r="D21" s="68"/>
      <c r="E21" s="68"/>
    </row>
    <row r="22" spans="1:5" s="55" customFormat="1" x14ac:dyDescent="0.25">
      <c r="A22" s="67"/>
      <c r="D22" s="68"/>
      <c r="E22" s="68"/>
    </row>
    <row r="23" spans="1:5" s="55" customFormat="1" x14ac:dyDescent="0.25">
      <c r="A23" s="67" t="s">
        <v>74</v>
      </c>
      <c r="D23" s="68"/>
      <c r="E23" s="68"/>
    </row>
    <row r="24" spans="1:5" s="55" customFormat="1" ht="15.75" thickBot="1" x14ac:dyDescent="0.3">
      <c r="A24" s="69"/>
      <c r="B24" s="69"/>
      <c r="C24" s="69"/>
      <c r="D24" s="70"/>
      <c r="E24" s="68"/>
    </row>
    <row r="25" spans="1:5" ht="15.75" thickBot="1" x14ac:dyDescent="0.3">
      <c r="A25" s="11" t="s">
        <v>0</v>
      </c>
      <c r="B25" s="6" t="s">
        <v>1</v>
      </c>
      <c r="C25" s="6" t="s">
        <v>2</v>
      </c>
      <c r="D25" s="6" t="s">
        <v>3</v>
      </c>
      <c r="E25" s="5"/>
    </row>
    <row r="26" spans="1:5" x14ac:dyDescent="0.25">
      <c r="A26" s="24" t="s">
        <v>4</v>
      </c>
      <c r="B26" s="25" t="s">
        <v>6</v>
      </c>
      <c r="C26" s="18">
        <f>0.001/100</f>
        <v>1.0000000000000001E-5</v>
      </c>
      <c r="D26" s="13" t="s">
        <v>15</v>
      </c>
      <c r="E26" s="5"/>
    </row>
    <row r="27" spans="1:5" x14ac:dyDescent="0.25">
      <c r="A27" s="27" t="s">
        <v>5</v>
      </c>
      <c r="B27" s="28" t="s">
        <v>7</v>
      </c>
      <c r="C27" s="20">
        <v>10</v>
      </c>
      <c r="D27" s="12" t="s">
        <v>16</v>
      </c>
      <c r="E27" s="5"/>
    </row>
    <row r="28" spans="1:5" x14ac:dyDescent="0.25">
      <c r="A28" s="27" t="s">
        <v>8</v>
      </c>
      <c r="B28" s="28" t="s">
        <v>7</v>
      </c>
      <c r="C28" s="20">
        <v>500</v>
      </c>
      <c r="D28" s="12" t="s">
        <v>16</v>
      </c>
      <c r="E28" s="5"/>
    </row>
    <row r="29" spans="1:5" x14ac:dyDescent="0.25">
      <c r="A29" s="27" t="s">
        <v>9</v>
      </c>
      <c r="B29" s="28" t="s">
        <v>7</v>
      </c>
      <c r="C29" s="20">
        <v>200</v>
      </c>
      <c r="D29" s="12" t="s">
        <v>16</v>
      </c>
      <c r="E29" s="5"/>
    </row>
    <row r="30" spans="1:5" x14ac:dyDescent="0.25">
      <c r="A30" s="27" t="s">
        <v>11</v>
      </c>
      <c r="B30" s="28" t="s">
        <v>7</v>
      </c>
      <c r="C30" s="20">
        <v>567</v>
      </c>
      <c r="D30" s="12" t="s">
        <v>16</v>
      </c>
      <c r="E30" s="5"/>
    </row>
    <row r="31" spans="1:5" ht="18.75" thickBot="1" x14ac:dyDescent="0.4">
      <c r="A31" s="7" t="s">
        <v>10</v>
      </c>
      <c r="B31" s="8" t="s">
        <v>7</v>
      </c>
      <c r="C31" s="21">
        <v>550</v>
      </c>
      <c r="D31" s="17" t="s">
        <v>16</v>
      </c>
      <c r="E31" s="5"/>
    </row>
    <row r="32" spans="1:5" x14ac:dyDescent="0.25">
      <c r="A32" s="3"/>
      <c r="B32" s="2"/>
      <c r="C32" s="14"/>
      <c r="D32" s="14"/>
    </row>
    <row r="33" spans="1:5" ht="15.75" thickBot="1" x14ac:dyDescent="0.3">
      <c r="A33" s="11" t="s">
        <v>13</v>
      </c>
      <c r="B33" s="4"/>
      <c r="C33" s="15"/>
      <c r="D33" s="15"/>
    </row>
    <row r="34" spans="1:5" ht="18" thickBot="1" x14ac:dyDescent="0.3">
      <c r="A34" s="9" t="s">
        <v>12</v>
      </c>
      <c r="B34" s="10" t="s">
        <v>14</v>
      </c>
      <c r="C34" s="19">
        <f>2*$C$26*$C$27*$C$29/$C$28*($C$30-$C$31)</f>
        <v>1.3600000000000001E-3</v>
      </c>
      <c r="D34" s="16" t="s">
        <v>17</v>
      </c>
      <c r="E34" s="5"/>
    </row>
    <row r="35" spans="1:5" x14ac:dyDescent="0.25">
      <c r="A35" s="2"/>
      <c r="B35" s="2"/>
      <c r="C35" s="2"/>
    </row>
    <row r="36" spans="1:5" x14ac:dyDescent="0.25">
      <c r="A36" s="2"/>
      <c r="B36" s="2"/>
      <c r="C36" s="2"/>
    </row>
    <row r="37" spans="1:5" x14ac:dyDescent="0.25">
      <c r="A37" s="2"/>
      <c r="B37" s="2"/>
      <c r="C37" s="2"/>
    </row>
    <row r="38" spans="1:5" x14ac:dyDescent="0.25">
      <c r="A38" s="2"/>
      <c r="B38" s="2"/>
      <c r="C38" s="2"/>
    </row>
    <row r="39" spans="1:5" x14ac:dyDescent="0.25">
      <c r="A39" s="2"/>
      <c r="B39" s="2"/>
      <c r="C39" s="2"/>
    </row>
    <row r="40" spans="1:5" x14ac:dyDescent="0.25">
      <c r="A40" s="2"/>
      <c r="B40" s="2"/>
      <c r="C40" s="2"/>
    </row>
    <row r="41" spans="1:5" x14ac:dyDescent="0.25">
      <c r="A41" s="2"/>
      <c r="B41" s="2"/>
      <c r="C41" s="2"/>
    </row>
    <row r="42" spans="1:5" x14ac:dyDescent="0.25">
      <c r="A42" s="2"/>
      <c r="B42" s="2"/>
      <c r="C42" s="2"/>
    </row>
    <row r="43" spans="1:5" x14ac:dyDescent="0.25">
      <c r="A43" s="2"/>
      <c r="B43" s="2"/>
      <c r="C43" s="2"/>
    </row>
  </sheetData>
  <pageMargins left="0.7" right="0.7" top="0.75" bottom="0.75" header="0.3" footer="0.3"/>
  <pageSetup orientation="portrait"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8"/>
  <sheetViews>
    <sheetView workbookViewId="0"/>
  </sheetViews>
  <sheetFormatPr defaultRowHeight="15" x14ac:dyDescent="0.25"/>
  <cols>
    <col min="1" max="1" width="51.28515625" customWidth="1"/>
    <col min="2" max="2" width="9.5703125" bestFit="1" customWidth="1"/>
    <col min="3" max="3" width="13.7109375" customWidth="1"/>
    <col min="4" max="4" width="19" bestFit="1" customWidth="1"/>
    <col min="7" max="7" width="17.28515625" bestFit="1" customWidth="1"/>
    <col min="8" max="8" width="19.28515625" bestFit="1" customWidth="1"/>
    <col min="9" max="9" width="15.140625" bestFit="1" customWidth="1"/>
    <col min="10" max="10" width="16.28515625" bestFit="1" customWidth="1"/>
  </cols>
  <sheetData>
    <row r="1" spans="1:1" ht="18.75" x14ac:dyDescent="0.3">
      <c r="A1" s="1" t="s">
        <v>39</v>
      </c>
    </row>
    <row r="2" spans="1:1" ht="18.75" x14ac:dyDescent="0.3">
      <c r="A2" s="1" t="s">
        <v>40</v>
      </c>
    </row>
    <row r="3" spans="1:1" s="55" customFormat="1" x14ac:dyDescent="0.25">
      <c r="A3" s="67"/>
    </row>
    <row r="4" spans="1:1" s="55" customFormat="1" x14ac:dyDescent="0.25">
      <c r="A4" s="67"/>
    </row>
    <row r="5" spans="1:1" s="55" customFormat="1" x14ac:dyDescent="0.25">
      <c r="A5" s="67"/>
    </row>
    <row r="6" spans="1:1" s="55" customFormat="1" x14ac:dyDescent="0.25">
      <c r="A6" s="67"/>
    </row>
    <row r="7" spans="1:1" s="55" customFormat="1" x14ac:dyDescent="0.25">
      <c r="A7" s="67"/>
    </row>
    <row r="8" spans="1:1" s="55" customFormat="1" x14ac:dyDescent="0.25">
      <c r="A8" s="67"/>
    </row>
    <row r="9" spans="1:1" s="55" customFormat="1" x14ac:dyDescent="0.25">
      <c r="A9" s="67"/>
    </row>
    <row r="10" spans="1:1" s="55" customFormat="1" x14ac:dyDescent="0.25">
      <c r="A10" s="67"/>
    </row>
    <row r="11" spans="1:1" s="55" customFormat="1" x14ac:dyDescent="0.25">
      <c r="A11" s="67"/>
    </row>
    <row r="12" spans="1:1" s="55" customFormat="1" x14ac:dyDescent="0.25">
      <c r="A12" s="67"/>
    </row>
    <row r="13" spans="1:1" s="55" customFormat="1" x14ac:dyDescent="0.25">
      <c r="A13" s="67"/>
    </row>
    <row r="14" spans="1:1" s="55" customFormat="1" x14ac:dyDescent="0.25">
      <c r="A14" s="67"/>
    </row>
    <row r="15" spans="1:1" s="55" customFormat="1" x14ac:dyDescent="0.25">
      <c r="A15" s="67"/>
    </row>
    <row r="16" spans="1:1" s="55" customFormat="1" x14ac:dyDescent="0.25">
      <c r="A16" s="67"/>
    </row>
    <row r="17" spans="1:5" s="55" customFormat="1" x14ac:dyDescent="0.25">
      <c r="A17" s="67"/>
    </row>
    <row r="18" spans="1:5" s="55" customFormat="1" x14ac:dyDescent="0.25">
      <c r="A18" s="67"/>
    </row>
    <row r="19" spans="1:5" s="55" customFormat="1" x14ac:dyDescent="0.25">
      <c r="A19" s="67"/>
    </row>
    <row r="20" spans="1:5" s="55" customFormat="1" x14ac:dyDescent="0.25">
      <c r="A20" s="67"/>
    </row>
    <row r="21" spans="1:5" s="55" customFormat="1" x14ac:dyDescent="0.25">
      <c r="A21" s="67"/>
    </row>
    <row r="22" spans="1:5" s="55" customFormat="1" x14ac:dyDescent="0.25">
      <c r="A22" s="67"/>
    </row>
    <row r="23" spans="1:5" s="55" customFormat="1" x14ac:dyDescent="0.25">
      <c r="A23" s="67"/>
    </row>
    <row r="24" spans="1:5" s="55" customFormat="1" x14ac:dyDescent="0.25">
      <c r="A24" s="67"/>
    </row>
    <row r="25" spans="1:5" s="55" customFormat="1" x14ac:dyDescent="0.25">
      <c r="A25" s="67" t="s">
        <v>74</v>
      </c>
    </row>
    <row r="26" spans="1:5" ht="15.75" thickBot="1" x14ac:dyDescent="0.3">
      <c r="A26" s="29"/>
      <c r="B26" s="29"/>
      <c r="C26" s="29"/>
      <c r="D26" s="29"/>
    </row>
    <row r="27" spans="1:5" ht="15.75" thickBot="1" x14ac:dyDescent="0.3">
      <c r="A27" s="11" t="s">
        <v>0</v>
      </c>
      <c r="B27" s="6" t="s">
        <v>1</v>
      </c>
      <c r="C27" s="6" t="s">
        <v>2</v>
      </c>
      <c r="D27" s="6" t="s">
        <v>3</v>
      </c>
      <c r="E27" s="5"/>
    </row>
    <row r="28" spans="1:5" x14ac:dyDescent="0.25">
      <c r="A28" s="24" t="s">
        <v>4</v>
      </c>
      <c r="B28" s="25" t="s">
        <v>6</v>
      </c>
      <c r="C28" s="18">
        <f>0.001/100</f>
        <v>1.0000000000000001E-5</v>
      </c>
      <c r="D28" s="13" t="s">
        <v>15</v>
      </c>
      <c r="E28" s="5"/>
    </row>
    <row r="29" spans="1:5" ht="18" x14ac:dyDescent="0.35">
      <c r="A29" s="22" t="s">
        <v>18</v>
      </c>
      <c r="B29" s="23" t="s">
        <v>7</v>
      </c>
      <c r="C29" s="26">
        <v>548.5</v>
      </c>
      <c r="D29" s="13" t="s">
        <v>16</v>
      </c>
      <c r="E29" s="5"/>
    </row>
    <row r="30" spans="1:5" x14ac:dyDescent="0.25">
      <c r="A30" s="27" t="s">
        <v>8</v>
      </c>
      <c r="B30" s="28" t="s">
        <v>7</v>
      </c>
      <c r="C30" s="20">
        <v>500</v>
      </c>
      <c r="D30" s="12" t="s">
        <v>16</v>
      </c>
      <c r="E30" s="5"/>
    </row>
    <row r="31" spans="1:5" x14ac:dyDescent="0.25">
      <c r="A31" s="27" t="s">
        <v>9</v>
      </c>
      <c r="B31" s="28" t="s">
        <v>7</v>
      </c>
      <c r="C31" s="20">
        <v>200</v>
      </c>
      <c r="D31" s="12" t="s">
        <v>16</v>
      </c>
      <c r="E31" s="5"/>
    </row>
    <row r="32" spans="1:5" x14ac:dyDescent="0.25">
      <c r="A32" s="27" t="s">
        <v>11</v>
      </c>
      <c r="B32" s="28" t="s">
        <v>7</v>
      </c>
      <c r="C32" s="20">
        <v>567</v>
      </c>
      <c r="D32" s="12" t="s">
        <v>16</v>
      </c>
      <c r="E32" s="5"/>
    </row>
    <row r="33" spans="1:5" ht="18.75" thickBot="1" x14ac:dyDescent="0.4">
      <c r="A33" s="7" t="s">
        <v>10</v>
      </c>
      <c r="B33" s="8" t="s">
        <v>7</v>
      </c>
      <c r="C33" s="21">
        <v>550</v>
      </c>
      <c r="D33" s="17" t="s">
        <v>16</v>
      </c>
      <c r="E33" s="5"/>
    </row>
    <row r="34" spans="1:5" x14ac:dyDescent="0.25">
      <c r="A34" s="3"/>
      <c r="B34" s="2"/>
      <c r="C34" s="14"/>
      <c r="D34" s="14"/>
      <c r="E34" s="2"/>
    </row>
    <row r="35" spans="1:5" ht="15.75" thickBot="1" x14ac:dyDescent="0.3">
      <c r="A35" s="11" t="s">
        <v>13</v>
      </c>
      <c r="B35" s="4"/>
      <c r="C35" s="15"/>
      <c r="D35" s="15"/>
      <c r="E35" s="2"/>
    </row>
    <row r="36" spans="1:5" ht="18" thickBot="1" x14ac:dyDescent="0.3">
      <c r="A36" s="9" t="s">
        <v>12</v>
      </c>
      <c r="B36" s="10" t="s">
        <v>14</v>
      </c>
      <c r="C36" s="19">
        <f>$C$28*$C$31/$C$30*(($C$32-$C$29)^2-($C$33-$C$29)^2)</f>
        <v>1.3599999999999999E-3</v>
      </c>
      <c r="D36" s="16" t="s">
        <v>17</v>
      </c>
      <c r="E36" s="5"/>
    </row>
    <row r="37" spans="1:5" x14ac:dyDescent="0.25">
      <c r="A37" s="2"/>
      <c r="B37" s="2"/>
      <c r="C37" s="2"/>
      <c r="D37" s="2"/>
      <c r="E37" s="2"/>
    </row>
    <row r="38" spans="1:5" x14ac:dyDescent="0.25">
      <c r="A38" s="2"/>
      <c r="B38" s="2"/>
      <c r="C38" s="2"/>
      <c r="D38" s="2"/>
      <c r="E38" s="2"/>
    </row>
  </sheetData>
  <pageMargins left="0.7" right="0.7" top="0.75" bottom="0.75" header="0.3" footer="0.3"/>
  <pageSetup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6"/>
  <sheetViews>
    <sheetView workbookViewId="0"/>
  </sheetViews>
  <sheetFormatPr defaultRowHeight="15" x14ac:dyDescent="0.25"/>
  <cols>
    <col min="1" max="1" width="51.28515625" customWidth="1"/>
    <col min="3" max="3" width="13.7109375" customWidth="1"/>
    <col min="4" max="4" width="19" bestFit="1" customWidth="1"/>
    <col min="7" max="7" width="17.28515625" bestFit="1" customWidth="1"/>
    <col min="8" max="8" width="19.28515625" bestFit="1" customWidth="1"/>
    <col min="9" max="9" width="15.140625" bestFit="1" customWidth="1"/>
    <col min="10" max="10" width="16.28515625" bestFit="1" customWidth="1"/>
  </cols>
  <sheetData>
    <row r="1" spans="1:1" ht="18.75" x14ac:dyDescent="0.3">
      <c r="A1" s="1" t="s">
        <v>43</v>
      </c>
    </row>
    <row r="2" spans="1:1" ht="18.75" x14ac:dyDescent="0.3">
      <c r="A2" s="1" t="s">
        <v>45</v>
      </c>
    </row>
    <row r="3" spans="1:1" s="55" customFormat="1" x14ac:dyDescent="0.25">
      <c r="A3" s="67"/>
    </row>
    <row r="4" spans="1:1" s="55" customFormat="1" x14ac:dyDescent="0.25">
      <c r="A4" s="67"/>
    </row>
    <row r="5" spans="1:1" s="55" customFormat="1" x14ac:dyDescent="0.25">
      <c r="A5" s="67"/>
    </row>
    <row r="6" spans="1:1" s="55" customFormat="1" x14ac:dyDescent="0.25">
      <c r="A6" s="67"/>
    </row>
    <row r="7" spans="1:1" s="55" customFormat="1" x14ac:dyDescent="0.25">
      <c r="A7" s="67"/>
    </row>
    <row r="8" spans="1:1" s="55" customFormat="1" x14ac:dyDescent="0.25">
      <c r="A8" s="67"/>
    </row>
    <row r="9" spans="1:1" s="55" customFormat="1" x14ac:dyDescent="0.25">
      <c r="A9" s="67"/>
    </row>
    <row r="10" spans="1:1" s="55" customFormat="1" x14ac:dyDescent="0.25">
      <c r="A10" s="67"/>
    </row>
    <row r="11" spans="1:1" s="55" customFormat="1" x14ac:dyDescent="0.25">
      <c r="A11" s="67"/>
    </row>
    <row r="12" spans="1:1" s="55" customFormat="1" x14ac:dyDescent="0.25">
      <c r="A12" s="67"/>
    </row>
    <row r="13" spans="1:1" s="55" customFormat="1" x14ac:dyDescent="0.25">
      <c r="A13" s="67"/>
    </row>
    <row r="14" spans="1:1" s="55" customFormat="1" x14ac:dyDescent="0.25">
      <c r="A14" s="67"/>
    </row>
    <row r="15" spans="1:1" s="55" customFormat="1" x14ac:dyDescent="0.25">
      <c r="A15" s="67"/>
    </row>
    <row r="16" spans="1:1" s="55" customFormat="1" x14ac:dyDescent="0.25">
      <c r="A16" s="67"/>
    </row>
    <row r="17" spans="1:5" s="55" customFormat="1" x14ac:dyDescent="0.25">
      <c r="A17" s="67"/>
    </row>
    <row r="18" spans="1:5" s="55" customFormat="1" x14ac:dyDescent="0.25">
      <c r="A18" s="67"/>
    </row>
    <row r="19" spans="1:5" s="55" customFormat="1" x14ac:dyDescent="0.25">
      <c r="A19" s="67"/>
    </row>
    <row r="20" spans="1:5" s="55" customFormat="1" x14ac:dyDescent="0.25">
      <c r="A20" s="67"/>
    </row>
    <row r="21" spans="1:5" s="55" customFormat="1" x14ac:dyDescent="0.25">
      <c r="A21" s="67"/>
    </row>
    <row r="22" spans="1:5" s="55" customFormat="1" x14ac:dyDescent="0.25">
      <c r="A22" s="67"/>
    </row>
    <row r="23" spans="1:5" s="55" customFormat="1" x14ac:dyDescent="0.25">
      <c r="A23" s="67"/>
    </row>
    <row r="24" spans="1:5" s="55" customFormat="1" x14ac:dyDescent="0.25">
      <c r="A24" s="67"/>
    </row>
    <row r="25" spans="1:5" s="55" customFormat="1" x14ac:dyDescent="0.25">
      <c r="A25" s="67"/>
    </row>
    <row r="26" spans="1:5" s="55" customFormat="1" x14ac:dyDescent="0.25">
      <c r="A26" s="67" t="s">
        <v>74</v>
      </c>
    </row>
    <row r="27" spans="1:5" ht="15.75" thickBot="1" x14ac:dyDescent="0.3">
      <c r="A27" s="29"/>
      <c r="B27" s="29"/>
      <c r="C27" s="29"/>
      <c r="D27" s="29"/>
    </row>
    <row r="28" spans="1:5" ht="15.75" thickBot="1" x14ac:dyDescent="0.3">
      <c r="A28" s="11" t="s">
        <v>0</v>
      </c>
      <c r="B28" s="6" t="s">
        <v>1</v>
      </c>
      <c r="C28" s="6" t="s">
        <v>2</v>
      </c>
      <c r="D28" s="6" t="s">
        <v>3</v>
      </c>
      <c r="E28" s="5"/>
    </row>
    <row r="29" spans="1:5" x14ac:dyDescent="0.25">
      <c r="A29" s="24" t="s">
        <v>4</v>
      </c>
      <c r="B29" s="25" t="s">
        <v>6</v>
      </c>
      <c r="C29" s="18">
        <f>0.001/100</f>
        <v>1.0000000000000001E-5</v>
      </c>
      <c r="D29" s="13" t="s">
        <v>15</v>
      </c>
      <c r="E29" s="5"/>
    </row>
    <row r="30" spans="1:5" ht="18" x14ac:dyDescent="0.35">
      <c r="A30" s="22" t="s">
        <v>18</v>
      </c>
      <c r="B30" s="23" t="s">
        <v>7</v>
      </c>
      <c r="C30" s="26">
        <v>548.5</v>
      </c>
      <c r="D30" s="13" t="s">
        <v>16</v>
      </c>
      <c r="E30" s="5"/>
    </row>
    <row r="31" spans="1:5" x14ac:dyDescent="0.25">
      <c r="A31" s="27" t="s">
        <v>19</v>
      </c>
      <c r="B31" s="28" t="s">
        <v>7</v>
      </c>
      <c r="C31" s="26">
        <v>10</v>
      </c>
      <c r="D31" s="13" t="s">
        <v>16</v>
      </c>
      <c r="E31" s="5"/>
    </row>
    <row r="32" spans="1:5" x14ac:dyDescent="0.25">
      <c r="A32" s="27" t="s">
        <v>8</v>
      </c>
      <c r="B32" s="28" t="s">
        <v>7</v>
      </c>
      <c r="C32" s="20">
        <v>500</v>
      </c>
      <c r="D32" s="12" t="s">
        <v>16</v>
      </c>
      <c r="E32" s="5"/>
    </row>
    <row r="33" spans="1:10" x14ac:dyDescent="0.25">
      <c r="A33" s="27" t="s">
        <v>9</v>
      </c>
      <c r="B33" s="28" t="s">
        <v>7</v>
      </c>
      <c r="C33" s="20">
        <v>200</v>
      </c>
      <c r="D33" s="12" t="s">
        <v>16</v>
      </c>
      <c r="E33" s="5"/>
    </row>
    <row r="34" spans="1:10" x14ac:dyDescent="0.25">
      <c r="A34" s="22" t="s">
        <v>11</v>
      </c>
      <c r="B34" s="23" t="s">
        <v>7</v>
      </c>
      <c r="C34" s="20">
        <v>567</v>
      </c>
      <c r="D34" s="12" t="s">
        <v>16</v>
      </c>
      <c r="E34" s="5"/>
    </row>
    <row r="35" spans="1:10" ht="18.75" thickBot="1" x14ac:dyDescent="0.4">
      <c r="A35" s="7" t="s">
        <v>10</v>
      </c>
      <c r="B35" s="8" t="s">
        <v>7</v>
      </c>
      <c r="C35" s="21">
        <v>550</v>
      </c>
      <c r="D35" s="17" t="s">
        <v>16</v>
      </c>
      <c r="E35" s="5"/>
    </row>
    <row r="36" spans="1:10" x14ac:dyDescent="0.25">
      <c r="A36" s="3"/>
      <c r="B36" s="2"/>
      <c r="C36" s="14"/>
      <c r="D36" s="14"/>
      <c r="E36" s="2"/>
    </row>
    <row r="37" spans="1:10" ht="15.75" thickBot="1" x14ac:dyDescent="0.3">
      <c r="A37" s="11" t="s">
        <v>13</v>
      </c>
      <c r="B37" s="4"/>
      <c r="C37" s="15"/>
      <c r="D37" s="15"/>
      <c r="E37" s="2"/>
      <c r="F37" s="2"/>
      <c r="G37" s="2"/>
      <c r="H37" s="2"/>
      <c r="I37" s="2"/>
      <c r="J37" s="2"/>
    </row>
    <row r="38" spans="1:10" ht="18" thickBot="1" x14ac:dyDescent="0.3">
      <c r="A38" s="9" t="s">
        <v>12</v>
      </c>
      <c r="B38" s="10" t="s">
        <v>14</v>
      </c>
      <c r="C38" s="19">
        <f>$C$29*(2*$C$31*($C$34-$C$30)-$C$31^2-($C$35-$C$30)^2)*$C$33/$C$32</f>
        <v>1.0710000000000001E-3</v>
      </c>
      <c r="D38" s="16" t="s">
        <v>17</v>
      </c>
      <c r="E38" s="5"/>
      <c r="F38" s="2"/>
      <c r="G38" s="2"/>
      <c r="H38" s="2"/>
    </row>
    <row r="39" spans="1:10" x14ac:dyDescent="0.25">
      <c r="A39" s="2"/>
      <c r="B39" s="2"/>
      <c r="C39" s="2"/>
      <c r="D39" s="2"/>
      <c r="E39" s="2"/>
    </row>
    <row r="40" spans="1:10" x14ac:dyDescent="0.25">
      <c r="A40" s="2"/>
      <c r="B40" s="2"/>
      <c r="C40" s="2"/>
      <c r="D40" s="2"/>
      <c r="E40" s="2"/>
    </row>
    <row r="41" spans="1:10" x14ac:dyDescent="0.25">
      <c r="A41" s="2"/>
      <c r="B41" s="2"/>
      <c r="C41" s="2"/>
      <c r="D41" s="2"/>
      <c r="E41" s="2"/>
    </row>
    <row r="42" spans="1:10" x14ac:dyDescent="0.25">
      <c r="A42" s="2"/>
      <c r="B42" s="2"/>
      <c r="C42" s="2"/>
      <c r="D42" s="2"/>
      <c r="E42" s="2"/>
    </row>
    <row r="43" spans="1:10" x14ac:dyDescent="0.25">
      <c r="A43" s="2"/>
      <c r="B43" s="2"/>
      <c r="C43" s="2"/>
      <c r="D43" s="2"/>
      <c r="E43" s="2"/>
    </row>
    <row r="44" spans="1:10" x14ac:dyDescent="0.25">
      <c r="A44" s="2"/>
      <c r="B44" s="2"/>
      <c r="C44" s="2"/>
      <c r="D44" s="2"/>
      <c r="E44" s="2"/>
    </row>
    <row r="45" spans="1:10" x14ac:dyDescent="0.25">
      <c r="A45" s="2"/>
      <c r="B45" s="2"/>
      <c r="C45" s="2"/>
      <c r="D45" s="2"/>
      <c r="E45" s="2"/>
    </row>
    <row r="46" spans="1:10" x14ac:dyDescent="0.25">
      <c r="A46" s="2"/>
      <c r="B46" s="2"/>
      <c r="C46" s="2"/>
      <c r="D46" s="2"/>
      <c r="E46" s="2"/>
    </row>
  </sheetData>
  <pageMargins left="0.7" right="0.7" top="0.75" bottom="0.75" header="0.3" footer="0.3"/>
  <pageSetup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40"/>
  <sheetViews>
    <sheetView workbookViewId="0"/>
  </sheetViews>
  <sheetFormatPr defaultRowHeight="15" x14ac:dyDescent="0.25"/>
  <cols>
    <col min="1" max="1" width="51.28515625" customWidth="1"/>
    <col min="3" max="3" width="13.7109375" customWidth="1"/>
    <col min="4" max="4" width="19" bestFit="1" customWidth="1"/>
    <col min="7" max="7" width="17.28515625" bestFit="1" customWidth="1"/>
    <col min="8" max="8" width="19.28515625" bestFit="1" customWidth="1"/>
    <col min="9" max="9" width="15.140625" bestFit="1" customWidth="1"/>
    <col min="10" max="10" width="16.28515625" bestFit="1" customWidth="1"/>
  </cols>
  <sheetData>
    <row r="1" spans="1:1" ht="18.75" x14ac:dyDescent="0.3">
      <c r="A1" s="1" t="s">
        <v>42</v>
      </c>
    </row>
    <row r="2" spans="1:1" ht="18.75" x14ac:dyDescent="0.3">
      <c r="A2" s="1" t="s">
        <v>44</v>
      </c>
    </row>
    <row r="3" spans="1:1" s="55" customFormat="1" x14ac:dyDescent="0.25">
      <c r="A3" s="67"/>
    </row>
    <row r="4" spans="1:1" s="55" customFormat="1" x14ac:dyDescent="0.25">
      <c r="A4" s="67"/>
    </row>
    <row r="5" spans="1:1" s="55" customFormat="1" x14ac:dyDescent="0.25">
      <c r="A5" s="67"/>
    </row>
    <row r="6" spans="1:1" s="55" customFormat="1" x14ac:dyDescent="0.25">
      <c r="A6" s="67"/>
    </row>
    <row r="7" spans="1:1" s="55" customFormat="1" x14ac:dyDescent="0.25">
      <c r="A7" s="67"/>
    </row>
    <row r="8" spans="1:1" s="55" customFormat="1" x14ac:dyDescent="0.25">
      <c r="A8" s="67"/>
    </row>
    <row r="9" spans="1:1" s="55" customFormat="1" x14ac:dyDescent="0.25">
      <c r="A9" s="67"/>
    </row>
    <row r="10" spans="1:1" s="55" customFormat="1" x14ac:dyDescent="0.25">
      <c r="A10" s="67"/>
    </row>
    <row r="11" spans="1:1" s="55" customFormat="1" x14ac:dyDescent="0.25">
      <c r="A11" s="67"/>
    </row>
    <row r="12" spans="1:1" s="55" customFormat="1" x14ac:dyDescent="0.25">
      <c r="A12" s="67"/>
    </row>
    <row r="13" spans="1:1" s="55" customFormat="1" x14ac:dyDescent="0.25">
      <c r="A13" s="67"/>
    </row>
    <row r="14" spans="1:1" s="55" customFormat="1" x14ac:dyDescent="0.25">
      <c r="A14" s="67"/>
    </row>
    <row r="15" spans="1:1" s="55" customFormat="1" x14ac:dyDescent="0.25">
      <c r="A15" s="67"/>
    </row>
    <row r="16" spans="1:1" s="55" customFormat="1" x14ac:dyDescent="0.25">
      <c r="A16" s="67"/>
    </row>
    <row r="17" spans="1:5" s="55" customFormat="1" x14ac:dyDescent="0.25">
      <c r="A17" s="67"/>
    </row>
    <row r="18" spans="1:5" s="55" customFormat="1" x14ac:dyDescent="0.25">
      <c r="A18" s="67"/>
    </row>
    <row r="19" spans="1:5" s="55" customFormat="1" x14ac:dyDescent="0.25">
      <c r="A19" s="67"/>
    </row>
    <row r="20" spans="1:5" s="55" customFormat="1" x14ac:dyDescent="0.25">
      <c r="A20" s="67"/>
    </row>
    <row r="21" spans="1:5" s="55" customFormat="1" x14ac:dyDescent="0.25">
      <c r="A21" s="67"/>
    </row>
    <row r="22" spans="1:5" s="55" customFormat="1" x14ac:dyDescent="0.25">
      <c r="A22" s="67"/>
    </row>
    <row r="23" spans="1:5" s="55" customFormat="1" x14ac:dyDescent="0.25">
      <c r="A23" s="67"/>
    </row>
    <row r="24" spans="1:5" s="55" customFormat="1" x14ac:dyDescent="0.25">
      <c r="A24" s="67"/>
    </row>
    <row r="25" spans="1:5" s="55" customFormat="1" x14ac:dyDescent="0.25">
      <c r="A25" s="67" t="s">
        <v>74</v>
      </c>
    </row>
    <row r="26" spans="1:5" ht="15.75" thickBot="1" x14ac:dyDescent="0.3">
      <c r="A26" s="29"/>
      <c r="B26" s="29"/>
      <c r="C26" s="29"/>
      <c r="D26" s="29"/>
    </row>
    <row r="27" spans="1:5" ht="15.75" thickBot="1" x14ac:dyDescent="0.3">
      <c r="A27" s="11" t="s">
        <v>0</v>
      </c>
      <c r="B27" s="6" t="s">
        <v>1</v>
      </c>
      <c r="C27" s="6" t="s">
        <v>2</v>
      </c>
      <c r="D27" s="6" t="s">
        <v>3</v>
      </c>
      <c r="E27" s="5"/>
    </row>
    <row r="28" spans="1:5" x14ac:dyDescent="0.25">
      <c r="A28" s="24" t="s">
        <v>4</v>
      </c>
      <c r="B28" s="25" t="s">
        <v>6</v>
      </c>
      <c r="C28" s="18">
        <f>0.001/100</f>
        <v>1.0000000000000001E-5</v>
      </c>
      <c r="D28" s="13" t="s">
        <v>15</v>
      </c>
      <c r="E28" s="5"/>
    </row>
    <row r="29" spans="1:5" ht="18" x14ac:dyDescent="0.35">
      <c r="A29" s="22" t="s">
        <v>18</v>
      </c>
      <c r="B29" s="23" t="s">
        <v>7</v>
      </c>
      <c r="C29" s="26">
        <v>548.5</v>
      </c>
      <c r="D29" s="13" t="s">
        <v>16</v>
      </c>
      <c r="E29" s="5"/>
    </row>
    <row r="30" spans="1:5" x14ac:dyDescent="0.25">
      <c r="A30" s="27" t="s">
        <v>31</v>
      </c>
      <c r="B30" s="28" t="s">
        <v>6</v>
      </c>
      <c r="C30" s="18">
        <v>6.4299999999999995E-10</v>
      </c>
      <c r="D30" s="13" t="s">
        <v>15</v>
      </c>
      <c r="E30" s="5"/>
    </row>
    <row r="31" spans="1:5" x14ac:dyDescent="0.25">
      <c r="A31" s="27" t="s">
        <v>8</v>
      </c>
      <c r="B31" s="28" t="s">
        <v>7</v>
      </c>
      <c r="C31" s="20">
        <v>500</v>
      </c>
      <c r="D31" s="12" t="s">
        <v>16</v>
      </c>
      <c r="E31" s="5"/>
    </row>
    <row r="32" spans="1:5" x14ac:dyDescent="0.25">
      <c r="A32" s="27" t="s">
        <v>9</v>
      </c>
      <c r="B32" s="28" t="s">
        <v>7</v>
      </c>
      <c r="C32" s="20">
        <v>200</v>
      </c>
      <c r="D32" s="12" t="s">
        <v>16</v>
      </c>
      <c r="E32" s="5"/>
    </row>
    <row r="33" spans="1:5" x14ac:dyDescent="0.25">
      <c r="A33" s="27" t="s">
        <v>11</v>
      </c>
      <c r="B33" s="28" t="s">
        <v>7</v>
      </c>
      <c r="C33" s="20">
        <v>567</v>
      </c>
      <c r="D33" s="12" t="s">
        <v>16</v>
      </c>
      <c r="E33" s="5"/>
    </row>
    <row r="34" spans="1:5" ht="18.75" thickBot="1" x14ac:dyDescent="0.4">
      <c r="A34" s="7" t="s">
        <v>10</v>
      </c>
      <c r="B34" s="8" t="s">
        <v>7</v>
      </c>
      <c r="C34" s="21">
        <v>550</v>
      </c>
      <c r="D34" s="17" t="s">
        <v>16</v>
      </c>
      <c r="E34" s="5"/>
    </row>
    <row r="35" spans="1:5" x14ac:dyDescent="0.25">
      <c r="A35" s="3"/>
      <c r="B35" s="2"/>
      <c r="C35" s="14"/>
      <c r="D35" s="14"/>
      <c r="E35" s="2"/>
    </row>
    <row r="36" spans="1:5" ht="15.75" thickBot="1" x14ac:dyDescent="0.3">
      <c r="A36" s="11" t="s">
        <v>13</v>
      </c>
      <c r="B36" s="4"/>
      <c r="C36" s="15"/>
      <c r="D36" s="15"/>
      <c r="E36" s="2"/>
    </row>
    <row r="37" spans="1:5" ht="18" thickBot="1" x14ac:dyDescent="0.3">
      <c r="A37" s="9" t="s">
        <v>12</v>
      </c>
      <c r="B37" s="10" t="s">
        <v>14</v>
      </c>
      <c r="C37" s="19">
        <f>$C$28*$C$32*((($C$33-$C$29)^2-($C$34-$C$29)^2)/$C$31+$C$30*$C$31/$C$28)</f>
        <v>1.4243000000000001E-3</v>
      </c>
      <c r="D37" s="16" t="s">
        <v>17</v>
      </c>
      <c r="E37" s="5"/>
    </row>
    <row r="38" spans="1:5" x14ac:dyDescent="0.25">
      <c r="A38" s="2"/>
      <c r="B38" s="2"/>
      <c r="C38" s="2"/>
      <c r="D38" s="2"/>
      <c r="E38" s="2"/>
    </row>
    <row r="39" spans="1:5" x14ac:dyDescent="0.25">
      <c r="A39" s="2"/>
      <c r="B39" s="2"/>
      <c r="C39" s="2"/>
      <c r="D39" s="2"/>
      <c r="E39" s="2"/>
    </row>
    <row r="40" spans="1:5" x14ac:dyDescent="0.25">
      <c r="A40" s="2"/>
      <c r="B40" s="2"/>
      <c r="C40" s="2"/>
      <c r="D40" s="2"/>
      <c r="E40" s="2"/>
    </row>
  </sheetData>
  <pageMargins left="0.7" right="0.7" top="0.75" bottom="0.75" header="0.3" footer="0.3"/>
  <pageSetup orientation="portrait"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52"/>
  <sheetViews>
    <sheetView workbookViewId="0"/>
  </sheetViews>
  <sheetFormatPr defaultRowHeight="15" x14ac:dyDescent="0.25"/>
  <cols>
    <col min="1" max="1" width="51.28515625" customWidth="1"/>
    <col min="3" max="3" width="13.7109375" customWidth="1"/>
    <col min="4" max="4" width="19" bestFit="1" customWidth="1"/>
    <col min="7" max="7" width="17.28515625" bestFit="1" customWidth="1"/>
    <col min="8" max="8" width="19.28515625" bestFit="1" customWidth="1"/>
    <col min="9" max="9" width="15.140625" bestFit="1" customWidth="1"/>
    <col min="10" max="10" width="16.28515625" bestFit="1" customWidth="1"/>
  </cols>
  <sheetData>
    <row r="1" spans="1:1" ht="18.75" x14ac:dyDescent="0.3">
      <c r="A1" s="1" t="s">
        <v>41</v>
      </c>
    </row>
    <row r="2" spans="1:1" ht="18.75" x14ac:dyDescent="0.3">
      <c r="A2" s="1" t="s">
        <v>20</v>
      </c>
    </row>
    <row r="3" spans="1:1" s="55" customFormat="1" x14ac:dyDescent="0.25">
      <c r="A3" s="67"/>
    </row>
    <row r="4" spans="1:1" s="55" customFormat="1" x14ac:dyDescent="0.25">
      <c r="A4" s="67"/>
    </row>
    <row r="5" spans="1:1" s="55" customFormat="1" x14ac:dyDescent="0.25">
      <c r="A5" s="67"/>
    </row>
    <row r="6" spans="1:1" s="55" customFormat="1" x14ac:dyDescent="0.25">
      <c r="A6" s="67"/>
    </row>
    <row r="7" spans="1:1" s="55" customFormat="1" x14ac:dyDescent="0.25">
      <c r="A7" s="67"/>
    </row>
    <row r="8" spans="1:1" s="55" customFormat="1" x14ac:dyDescent="0.25">
      <c r="A8" s="67"/>
    </row>
    <row r="9" spans="1:1" s="55" customFormat="1" x14ac:dyDescent="0.25">
      <c r="A9" s="67"/>
    </row>
    <row r="10" spans="1:1" s="55" customFormat="1" x14ac:dyDescent="0.25">
      <c r="A10" s="67"/>
    </row>
    <row r="11" spans="1:1" s="55" customFormat="1" x14ac:dyDescent="0.25">
      <c r="A11" s="67"/>
    </row>
    <row r="12" spans="1:1" s="55" customFormat="1" x14ac:dyDescent="0.25">
      <c r="A12" s="67"/>
    </row>
    <row r="13" spans="1:1" s="55" customFormat="1" x14ac:dyDescent="0.25">
      <c r="A13" s="67"/>
    </row>
    <row r="14" spans="1:1" s="55" customFormat="1" x14ac:dyDescent="0.25">
      <c r="A14" s="67"/>
    </row>
    <row r="15" spans="1:1" s="55" customFormat="1" x14ac:dyDescent="0.25">
      <c r="A15" s="67"/>
    </row>
    <row r="16" spans="1:1" s="55" customFormat="1" x14ac:dyDescent="0.25">
      <c r="A16" s="67"/>
    </row>
    <row r="17" spans="1:5" s="55" customFormat="1" x14ac:dyDescent="0.25">
      <c r="A17" s="67"/>
    </row>
    <row r="18" spans="1:5" s="55" customFormat="1" x14ac:dyDescent="0.25">
      <c r="A18" s="67"/>
    </row>
    <row r="19" spans="1:5" s="55" customFormat="1" x14ac:dyDescent="0.25">
      <c r="A19" s="67"/>
    </row>
    <row r="20" spans="1:5" s="55" customFormat="1" x14ac:dyDescent="0.25">
      <c r="A20" s="67"/>
    </row>
    <row r="21" spans="1:5" s="55" customFormat="1" x14ac:dyDescent="0.25">
      <c r="A21" s="67"/>
    </row>
    <row r="22" spans="1:5" s="55" customFormat="1" x14ac:dyDescent="0.25">
      <c r="A22" s="67"/>
    </row>
    <row r="23" spans="1:5" s="55" customFormat="1" x14ac:dyDescent="0.25">
      <c r="A23" s="67"/>
    </row>
    <row r="24" spans="1:5" s="55" customFormat="1" x14ac:dyDescent="0.25">
      <c r="A24" s="67"/>
    </row>
    <row r="25" spans="1:5" s="55" customFormat="1" x14ac:dyDescent="0.25">
      <c r="A25" s="67"/>
    </row>
    <row r="26" spans="1:5" s="55" customFormat="1" x14ac:dyDescent="0.25">
      <c r="A26" s="67"/>
    </row>
    <row r="27" spans="1:5" s="55" customFormat="1" x14ac:dyDescent="0.25">
      <c r="A27" s="67"/>
    </row>
    <row r="28" spans="1:5" s="55" customFormat="1" x14ac:dyDescent="0.25">
      <c r="A28" s="67"/>
    </row>
    <row r="29" spans="1:5" s="55" customFormat="1" x14ac:dyDescent="0.25">
      <c r="A29" s="67" t="s">
        <v>74</v>
      </c>
    </row>
    <row r="30" spans="1:5" ht="15.75" thickBot="1" x14ac:dyDescent="0.3">
      <c r="A30" s="29"/>
      <c r="B30" s="29"/>
      <c r="C30" s="29"/>
      <c r="D30" s="29"/>
    </row>
    <row r="31" spans="1:5" ht="15.75" thickBot="1" x14ac:dyDescent="0.3">
      <c r="A31" s="11" t="s">
        <v>0</v>
      </c>
      <c r="B31" s="6" t="s">
        <v>1</v>
      </c>
      <c r="C31" s="6" t="s">
        <v>2</v>
      </c>
      <c r="D31" s="6" t="s">
        <v>3</v>
      </c>
      <c r="E31" s="5"/>
    </row>
    <row r="32" spans="1:5" ht="15.75" thickBot="1" x14ac:dyDescent="0.3">
      <c r="A32" s="24" t="s">
        <v>4</v>
      </c>
      <c r="B32" s="25" t="s">
        <v>6</v>
      </c>
      <c r="C32" s="18">
        <f>0.001/100</f>
        <v>1.0000000000000001E-5</v>
      </c>
      <c r="D32" s="13" t="s">
        <v>15</v>
      </c>
      <c r="E32" s="5"/>
    </row>
    <row r="33" spans="1:10" x14ac:dyDescent="0.25">
      <c r="A33" s="22" t="s">
        <v>21</v>
      </c>
      <c r="B33" s="25" t="s">
        <v>6</v>
      </c>
      <c r="C33" s="18">
        <v>1.0000000000000001E-9</v>
      </c>
      <c r="D33" s="13" t="s">
        <v>15</v>
      </c>
      <c r="E33" s="5"/>
    </row>
    <row r="34" spans="1:10" x14ac:dyDescent="0.25">
      <c r="A34" s="27" t="s">
        <v>23</v>
      </c>
      <c r="B34" s="28" t="s">
        <v>7</v>
      </c>
      <c r="C34" s="26">
        <v>4.5</v>
      </c>
      <c r="D34" s="13" t="s">
        <v>16</v>
      </c>
      <c r="E34" s="5"/>
    </row>
    <row r="35" spans="1:10" x14ac:dyDescent="0.25">
      <c r="A35" s="27" t="s">
        <v>24</v>
      </c>
      <c r="B35" s="28" t="s">
        <v>7</v>
      </c>
      <c r="C35" s="26">
        <v>2</v>
      </c>
      <c r="D35" s="13" t="s">
        <v>16</v>
      </c>
      <c r="E35" s="5"/>
    </row>
    <row r="36" spans="1:10" x14ac:dyDescent="0.25">
      <c r="A36" s="27" t="s">
        <v>8</v>
      </c>
      <c r="B36" s="28" t="s">
        <v>7</v>
      </c>
      <c r="C36" s="20">
        <v>500</v>
      </c>
      <c r="D36" s="12" t="s">
        <v>16</v>
      </c>
      <c r="E36" s="5"/>
    </row>
    <row r="37" spans="1:10" x14ac:dyDescent="0.25">
      <c r="A37" s="27" t="s">
        <v>9</v>
      </c>
      <c r="B37" s="28" t="s">
        <v>7</v>
      </c>
      <c r="C37" s="20">
        <v>200</v>
      </c>
      <c r="D37" s="12" t="s">
        <v>16</v>
      </c>
      <c r="E37" s="5"/>
    </row>
    <row r="38" spans="1:10" x14ac:dyDescent="0.25">
      <c r="A38" s="30" t="s">
        <v>11</v>
      </c>
      <c r="B38" s="23" t="s">
        <v>7</v>
      </c>
      <c r="C38" s="20">
        <v>567</v>
      </c>
      <c r="D38" s="12" t="s">
        <v>16</v>
      </c>
      <c r="E38" s="5"/>
    </row>
    <row r="39" spans="1:10" ht="18" x14ac:dyDescent="0.35">
      <c r="A39" s="31" t="s">
        <v>10</v>
      </c>
      <c r="B39" s="28" t="s">
        <v>7</v>
      </c>
      <c r="C39" s="20">
        <v>550</v>
      </c>
      <c r="D39" s="12" t="s">
        <v>16</v>
      </c>
      <c r="E39" s="5"/>
    </row>
    <row r="40" spans="1:10" ht="15.75" thickBot="1" x14ac:dyDescent="0.3">
      <c r="A40" s="7" t="s">
        <v>22</v>
      </c>
      <c r="B40" s="8" t="s">
        <v>7</v>
      </c>
      <c r="C40" s="37">
        <f>SQRT($C$32*$C$34/($C$33/$C$35))</f>
        <v>300</v>
      </c>
      <c r="D40" s="38" t="s">
        <v>16</v>
      </c>
      <c r="E40" s="5"/>
    </row>
    <row r="41" spans="1:10" x14ac:dyDescent="0.25">
      <c r="A41" s="3"/>
      <c r="B41" s="2"/>
      <c r="C41" s="14"/>
      <c r="D41" s="14"/>
      <c r="E41" s="2"/>
    </row>
    <row r="42" spans="1:10" ht="15.75" thickBot="1" x14ac:dyDescent="0.3">
      <c r="A42" s="11" t="s">
        <v>13</v>
      </c>
      <c r="B42" s="4"/>
      <c r="C42" s="15"/>
      <c r="D42" s="15"/>
      <c r="E42" s="2"/>
      <c r="F42" s="2"/>
      <c r="G42" s="2"/>
      <c r="H42" s="2"/>
      <c r="I42" s="2"/>
      <c r="J42" s="2"/>
    </row>
    <row r="43" spans="1:10" ht="18" thickBot="1" x14ac:dyDescent="0.3">
      <c r="A43" s="9" t="s">
        <v>12</v>
      </c>
      <c r="B43" s="10" t="s">
        <v>14</v>
      </c>
      <c r="C43" s="19">
        <f>2*$C$32*$C$34/$C$40*($C$38-$C$39)*(1+EXP(-2*$C$36/$C$40))/(1-EXP(-2*$C$36/$C$40))*$C$37</f>
        <v>1.0954671614436724E-3</v>
      </c>
      <c r="D43" s="16" t="s">
        <v>17</v>
      </c>
      <c r="E43" s="5"/>
      <c r="F43" s="2"/>
      <c r="G43" s="2"/>
      <c r="H43" s="2"/>
    </row>
    <row r="44" spans="1:10" x14ac:dyDescent="0.25">
      <c r="A44" s="2"/>
      <c r="B44" s="2"/>
      <c r="C44" s="2"/>
      <c r="D44" s="2"/>
      <c r="E44" s="2"/>
    </row>
    <row r="45" spans="1:10" x14ac:dyDescent="0.25">
      <c r="A45" s="2"/>
      <c r="B45" s="2"/>
      <c r="C45" s="2"/>
      <c r="D45" s="2"/>
      <c r="E45" s="2"/>
    </row>
    <row r="46" spans="1:10" x14ac:dyDescent="0.25">
      <c r="A46" s="2"/>
      <c r="B46" s="2"/>
      <c r="C46" s="2"/>
      <c r="D46" s="2"/>
      <c r="E46" s="2"/>
    </row>
    <row r="47" spans="1:10" x14ac:dyDescent="0.25">
      <c r="A47" s="2"/>
      <c r="B47" s="2"/>
      <c r="C47" s="2"/>
      <c r="D47" s="2"/>
      <c r="E47" s="2"/>
    </row>
    <row r="48" spans="1:10" x14ac:dyDescent="0.25">
      <c r="A48" s="2"/>
      <c r="B48" s="2"/>
      <c r="C48" s="2"/>
      <c r="D48" s="2"/>
      <c r="E48" s="2"/>
    </row>
    <row r="49" spans="1:5" x14ac:dyDescent="0.25">
      <c r="A49" s="2"/>
      <c r="B49" s="2"/>
      <c r="C49" s="2"/>
      <c r="D49" s="2"/>
      <c r="E49" s="2"/>
    </row>
    <row r="50" spans="1:5" x14ac:dyDescent="0.25">
      <c r="A50" s="2"/>
      <c r="B50" s="2"/>
      <c r="C50" s="2"/>
      <c r="D50" s="2"/>
      <c r="E50" s="2"/>
    </row>
    <row r="51" spans="1:5" x14ac:dyDescent="0.25">
      <c r="A51" s="2"/>
      <c r="B51" s="2"/>
      <c r="C51" s="2"/>
      <c r="D51" s="2"/>
      <c r="E51" s="2"/>
    </row>
    <row r="52" spans="1:5" x14ac:dyDescent="0.25">
      <c r="A52" s="2"/>
      <c r="B52" s="2"/>
      <c r="C52" s="2"/>
      <c r="D52" s="2"/>
      <c r="E52" s="2"/>
    </row>
  </sheetData>
  <pageMargins left="0.70866141732283472" right="0.70866141732283472" top="0.74803149606299213" bottom="0.74803149606299213" header="0.31496062992125984" footer="0.31496062992125984"/>
  <pageSetup scale="62" orientation="portrait"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41"/>
  <sheetViews>
    <sheetView workbookViewId="0"/>
  </sheetViews>
  <sheetFormatPr defaultRowHeight="15" x14ac:dyDescent="0.25"/>
  <cols>
    <col min="1" max="1" width="70.140625" bestFit="1" customWidth="1"/>
    <col min="3" max="3" width="13.7109375" customWidth="1"/>
    <col min="4" max="4" width="19" bestFit="1" customWidth="1"/>
    <col min="6" max="6" width="12" bestFit="1" customWidth="1"/>
    <col min="7" max="7" width="28.85546875" style="2" bestFit="1" customWidth="1"/>
    <col min="8" max="8" width="19.28515625" bestFit="1" customWidth="1"/>
    <col min="9" max="9" width="15.140625" bestFit="1" customWidth="1"/>
    <col min="10" max="10" width="16.28515625" bestFit="1" customWidth="1"/>
  </cols>
  <sheetData>
    <row r="1" spans="1:7" ht="18.75" x14ac:dyDescent="0.3">
      <c r="A1" s="1" t="s">
        <v>46</v>
      </c>
    </row>
    <row r="2" spans="1:7" ht="18.75" x14ac:dyDescent="0.3">
      <c r="A2" s="1" t="s">
        <v>47</v>
      </c>
    </row>
    <row r="3" spans="1:7" s="55" customFormat="1" x14ac:dyDescent="0.25">
      <c r="A3" s="67"/>
      <c r="G3" s="68"/>
    </row>
    <row r="4" spans="1:7" s="55" customFormat="1" x14ac:dyDescent="0.25">
      <c r="A4" s="67"/>
      <c r="G4" s="68"/>
    </row>
    <row r="5" spans="1:7" s="55" customFormat="1" x14ac:dyDescent="0.25">
      <c r="A5" s="67"/>
      <c r="G5" s="68"/>
    </row>
    <row r="6" spans="1:7" s="55" customFormat="1" x14ac:dyDescent="0.25">
      <c r="A6" s="67"/>
      <c r="G6" s="68"/>
    </row>
    <row r="7" spans="1:7" s="55" customFormat="1" x14ac:dyDescent="0.25">
      <c r="A7" s="67"/>
      <c r="G7" s="68"/>
    </row>
    <row r="8" spans="1:7" s="55" customFormat="1" x14ac:dyDescent="0.25">
      <c r="A8" s="67"/>
      <c r="G8" s="68"/>
    </row>
    <row r="9" spans="1:7" s="55" customFormat="1" x14ac:dyDescent="0.25">
      <c r="A9" s="67"/>
      <c r="G9" s="68"/>
    </row>
    <row r="10" spans="1:7" s="55" customFormat="1" x14ac:dyDescent="0.25">
      <c r="A10" s="67"/>
      <c r="G10" s="68"/>
    </row>
    <row r="11" spans="1:7" s="55" customFormat="1" x14ac:dyDescent="0.25">
      <c r="A11" s="67"/>
      <c r="G11" s="68"/>
    </row>
    <row r="12" spans="1:7" s="55" customFormat="1" x14ac:dyDescent="0.25">
      <c r="A12" s="67"/>
      <c r="G12" s="68"/>
    </row>
    <row r="13" spans="1:7" s="55" customFormat="1" x14ac:dyDescent="0.25">
      <c r="A13" s="67"/>
      <c r="G13" s="68"/>
    </row>
    <row r="14" spans="1:7" s="55" customFormat="1" x14ac:dyDescent="0.25">
      <c r="A14" s="67"/>
      <c r="G14" s="68"/>
    </row>
    <row r="15" spans="1:7" s="55" customFormat="1" x14ac:dyDescent="0.25">
      <c r="A15" s="67"/>
      <c r="G15" s="68"/>
    </row>
    <row r="16" spans="1:7" s="55" customFormat="1" x14ac:dyDescent="0.25">
      <c r="A16" s="67"/>
      <c r="G16" s="68"/>
    </row>
    <row r="17" spans="1:7" s="55" customFormat="1" x14ac:dyDescent="0.25">
      <c r="A17" s="67"/>
      <c r="G17" s="68"/>
    </row>
    <row r="18" spans="1:7" s="55" customFormat="1" x14ac:dyDescent="0.25">
      <c r="A18" s="67"/>
      <c r="G18" s="68"/>
    </row>
    <row r="19" spans="1:7" s="55" customFormat="1" x14ac:dyDescent="0.25">
      <c r="A19" s="67"/>
      <c r="G19" s="68"/>
    </row>
    <row r="20" spans="1:7" s="55" customFormat="1" x14ac:dyDescent="0.25">
      <c r="A20" s="67"/>
      <c r="G20" s="68"/>
    </row>
    <row r="21" spans="1:7" s="55" customFormat="1" x14ac:dyDescent="0.25">
      <c r="A21" s="67"/>
      <c r="G21" s="68"/>
    </row>
    <row r="22" spans="1:7" s="55" customFormat="1" x14ac:dyDescent="0.25">
      <c r="A22" s="67"/>
      <c r="G22" s="68"/>
    </row>
    <row r="23" spans="1:7" s="55" customFormat="1" x14ac:dyDescent="0.25">
      <c r="A23" s="67"/>
      <c r="G23" s="68"/>
    </row>
    <row r="24" spans="1:7" s="55" customFormat="1" ht="16.5" customHeight="1" x14ac:dyDescent="0.25">
      <c r="A24" s="67"/>
      <c r="G24" s="68"/>
    </row>
    <row r="25" spans="1:7" s="55" customFormat="1" ht="16.5" customHeight="1" x14ac:dyDescent="0.25">
      <c r="A25" s="67"/>
      <c r="G25" s="68"/>
    </row>
    <row r="26" spans="1:7" s="55" customFormat="1" x14ac:dyDescent="0.25">
      <c r="A26" s="67" t="s">
        <v>74</v>
      </c>
      <c r="G26" s="68"/>
    </row>
    <row r="27" spans="1:7" ht="15.75" thickBot="1" x14ac:dyDescent="0.3">
      <c r="A27" s="29"/>
      <c r="B27" s="29"/>
      <c r="C27" s="29"/>
      <c r="D27" s="29"/>
    </row>
    <row r="28" spans="1:7" ht="15.75" thickBot="1" x14ac:dyDescent="0.3">
      <c r="A28" s="11" t="s">
        <v>0</v>
      </c>
      <c r="B28" s="6" t="s">
        <v>1</v>
      </c>
      <c r="C28" s="6" t="s">
        <v>2</v>
      </c>
      <c r="D28" s="6" t="s">
        <v>3</v>
      </c>
      <c r="E28" s="5"/>
    </row>
    <row r="29" spans="1:7" x14ac:dyDescent="0.25">
      <c r="A29" s="24" t="s">
        <v>4</v>
      </c>
      <c r="B29" s="25" t="s">
        <v>6</v>
      </c>
      <c r="C29" s="18">
        <f>0.001/100</f>
        <v>1.0000000000000001E-5</v>
      </c>
      <c r="D29" s="13" t="s">
        <v>15</v>
      </c>
      <c r="E29" s="5"/>
    </row>
    <row r="30" spans="1:7" ht="18" x14ac:dyDescent="0.35">
      <c r="A30" s="22" t="s">
        <v>18</v>
      </c>
      <c r="B30" s="23" t="s">
        <v>7</v>
      </c>
      <c r="C30" s="26">
        <v>548.5</v>
      </c>
      <c r="D30" s="13" t="s">
        <v>16</v>
      </c>
      <c r="E30" s="5"/>
    </row>
    <row r="31" spans="1:7" x14ac:dyDescent="0.25">
      <c r="A31" s="27" t="s">
        <v>19</v>
      </c>
      <c r="B31" s="28" t="s">
        <v>7</v>
      </c>
      <c r="C31" s="26">
        <v>10</v>
      </c>
      <c r="D31" s="13" t="s">
        <v>16</v>
      </c>
      <c r="E31" s="5"/>
    </row>
    <row r="32" spans="1:7" x14ac:dyDescent="0.25">
      <c r="A32" s="27" t="s">
        <v>27</v>
      </c>
      <c r="B32" s="28" t="s">
        <v>7</v>
      </c>
      <c r="C32" s="26">
        <v>250</v>
      </c>
      <c r="D32" s="13" t="s">
        <v>16</v>
      </c>
      <c r="E32" s="5"/>
    </row>
    <row r="33" spans="1:6" x14ac:dyDescent="0.25">
      <c r="A33" s="27" t="s">
        <v>28</v>
      </c>
      <c r="B33" s="28" t="s">
        <v>7</v>
      </c>
      <c r="C33" s="26">
        <v>100</v>
      </c>
      <c r="D33" s="13" t="s">
        <v>16</v>
      </c>
      <c r="E33" s="5"/>
      <c r="F33" s="34"/>
    </row>
    <row r="34" spans="1:6" x14ac:dyDescent="0.25">
      <c r="A34" s="27" t="s">
        <v>26</v>
      </c>
      <c r="B34" s="28" t="s">
        <v>7</v>
      </c>
      <c r="C34" s="33">
        <f>4*2*$C$32/(2*PI())</f>
        <v>318.3098861837907</v>
      </c>
      <c r="D34" s="12" t="s">
        <v>16</v>
      </c>
      <c r="E34" s="5"/>
      <c r="F34" s="32"/>
    </row>
    <row r="35" spans="1:6" x14ac:dyDescent="0.25">
      <c r="A35" s="27" t="s">
        <v>25</v>
      </c>
      <c r="B35" s="28" t="s">
        <v>7</v>
      </c>
      <c r="C35" s="33">
        <f>4*2*$C$33/(2*PI())</f>
        <v>127.32395447351627</v>
      </c>
      <c r="D35" s="12" t="s">
        <v>16</v>
      </c>
      <c r="E35" s="5"/>
      <c r="F35" s="32"/>
    </row>
    <row r="36" spans="1:6" x14ac:dyDescent="0.25">
      <c r="A36" s="27" t="s">
        <v>11</v>
      </c>
      <c r="B36" s="28" t="s">
        <v>7</v>
      </c>
      <c r="C36" s="20">
        <v>567</v>
      </c>
      <c r="D36" s="12" t="s">
        <v>16</v>
      </c>
      <c r="E36" s="5"/>
      <c r="F36" s="34"/>
    </row>
    <row r="37" spans="1:6" ht="18.75" thickBot="1" x14ac:dyDescent="0.4">
      <c r="A37" s="7" t="s">
        <v>10</v>
      </c>
      <c r="B37" s="8" t="s">
        <v>7</v>
      </c>
      <c r="C37" s="21">
        <v>550</v>
      </c>
      <c r="D37" s="17" t="s">
        <v>16</v>
      </c>
      <c r="E37" s="5"/>
    </row>
    <row r="38" spans="1:6" x14ac:dyDescent="0.25">
      <c r="A38" s="3"/>
      <c r="B38" s="2"/>
      <c r="C38" s="14"/>
      <c r="D38" s="14"/>
      <c r="E38" s="35"/>
    </row>
    <row r="39" spans="1:6" ht="15.75" thickBot="1" x14ac:dyDescent="0.3">
      <c r="A39" s="11" t="s">
        <v>13</v>
      </c>
      <c r="B39" s="4"/>
      <c r="C39" s="15"/>
      <c r="D39" s="15"/>
      <c r="E39" s="2"/>
    </row>
    <row r="40" spans="1:6" ht="18" thickBot="1" x14ac:dyDescent="0.3">
      <c r="A40" s="9" t="s">
        <v>12</v>
      </c>
      <c r="B40" s="10" t="s">
        <v>14</v>
      </c>
      <c r="C40" s="19">
        <f>2*PI()*$C$29*$C$31*($C$36-$C$37)/LN($C$34/$C$35)</f>
        <v>1.1657233507489302E-2</v>
      </c>
      <c r="D40" s="16" t="s">
        <v>17</v>
      </c>
      <c r="E40" s="5"/>
    </row>
    <row r="41" spans="1:6" x14ac:dyDescent="0.25">
      <c r="A41" s="2"/>
      <c r="B41" s="2"/>
      <c r="C41" s="2"/>
      <c r="D41" s="2"/>
      <c r="E41" s="2"/>
    </row>
  </sheetData>
  <pageMargins left="0.70866141732283472" right="0.70866141732283472" top="0.74803149606299213" bottom="0.74803149606299213" header="0.31496062992125984" footer="0.31496062992125984"/>
  <pageSetup scale="62" orientation="portrait"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44"/>
  <sheetViews>
    <sheetView workbookViewId="0"/>
  </sheetViews>
  <sheetFormatPr defaultRowHeight="15" x14ac:dyDescent="0.25"/>
  <cols>
    <col min="1" max="1" width="70.140625" bestFit="1" customWidth="1"/>
    <col min="3" max="3" width="13.7109375" customWidth="1"/>
    <col min="4" max="4" width="19" bestFit="1" customWidth="1"/>
    <col min="7" max="7" width="28.85546875" style="2" bestFit="1" customWidth="1"/>
    <col min="8" max="8" width="19.28515625" bestFit="1" customWidth="1"/>
    <col min="9" max="9" width="15.140625" bestFit="1" customWidth="1"/>
    <col min="10" max="10" width="16.28515625" bestFit="1" customWidth="1"/>
  </cols>
  <sheetData>
    <row r="1" spans="1:7" ht="18.75" x14ac:dyDescent="0.3">
      <c r="A1" s="1" t="s">
        <v>48</v>
      </c>
    </row>
    <row r="2" spans="1:7" ht="18.75" x14ac:dyDescent="0.3">
      <c r="A2" s="1" t="s">
        <v>49</v>
      </c>
    </row>
    <row r="3" spans="1:7" s="55" customFormat="1" x14ac:dyDescent="0.25">
      <c r="A3" s="67"/>
      <c r="G3" s="68"/>
    </row>
    <row r="4" spans="1:7" s="55" customFormat="1" x14ac:dyDescent="0.25">
      <c r="A4" s="67"/>
      <c r="G4" s="68"/>
    </row>
    <row r="5" spans="1:7" s="55" customFormat="1" x14ac:dyDescent="0.25">
      <c r="A5" s="67"/>
      <c r="G5" s="68"/>
    </row>
    <row r="6" spans="1:7" s="55" customFormat="1" x14ac:dyDescent="0.25">
      <c r="A6" s="67"/>
      <c r="G6" s="68"/>
    </row>
    <row r="7" spans="1:7" s="55" customFormat="1" x14ac:dyDescent="0.25">
      <c r="A7" s="67"/>
      <c r="G7" s="68"/>
    </row>
    <row r="8" spans="1:7" s="55" customFormat="1" x14ac:dyDescent="0.25">
      <c r="A8" s="67"/>
      <c r="G8" s="68"/>
    </row>
    <row r="9" spans="1:7" s="55" customFormat="1" x14ac:dyDescent="0.25">
      <c r="A9" s="67"/>
      <c r="G9" s="68"/>
    </row>
    <row r="10" spans="1:7" s="55" customFormat="1" x14ac:dyDescent="0.25">
      <c r="A10" s="67"/>
      <c r="G10" s="68"/>
    </row>
    <row r="11" spans="1:7" s="55" customFormat="1" x14ac:dyDescent="0.25">
      <c r="A11" s="67"/>
      <c r="G11" s="68"/>
    </row>
    <row r="12" spans="1:7" s="55" customFormat="1" x14ac:dyDescent="0.25">
      <c r="A12" s="67"/>
      <c r="G12" s="68"/>
    </row>
    <row r="13" spans="1:7" s="55" customFormat="1" x14ac:dyDescent="0.25">
      <c r="A13" s="67"/>
      <c r="G13" s="68"/>
    </row>
    <row r="14" spans="1:7" s="55" customFormat="1" x14ac:dyDescent="0.25">
      <c r="A14" s="67"/>
      <c r="G14" s="68"/>
    </row>
    <row r="15" spans="1:7" s="55" customFormat="1" x14ac:dyDescent="0.25">
      <c r="A15" s="67"/>
      <c r="G15" s="68"/>
    </row>
    <row r="16" spans="1:7" s="55" customFormat="1" x14ac:dyDescent="0.25">
      <c r="A16" s="67"/>
      <c r="G16" s="68"/>
    </row>
    <row r="17" spans="1:7" s="55" customFormat="1" x14ac:dyDescent="0.25">
      <c r="A17" s="67"/>
      <c r="G17" s="68"/>
    </row>
    <row r="18" spans="1:7" s="55" customFormat="1" x14ac:dyDescent="0.25">
      <c r="A18" s="67"/>
      <c r="G18" s="68"/>
    </row>
    <row r="19" spans="1:7" s="55" customFormat="1" x14ac:dyDescent="0.25">
      <c r="A19" s="67"/>
      <c r="G19" s="68"/>
    </row>
    <row r="20" spans="1:7" s="55" customFormat="1" x14ac:dyDescent="0.25">
      <c r="A20" s="67"/>
      <c r="G20" s="68"/>
    </row>
    <row r="21" spans="1:7" s="55" customFormat="1" x14ac:dyDescent="0.25">
      <c r="A21" s="67"/>
      <c r="G21" s="68"/>
    </row>
    <row r="22" spans="1:7" s="55" customFormat="1" x14ac:dyDescent="0.25">
      <c r="A22" s="67"/>
      <c r="G22" s="68"/>
    </row>
    <row r="23" spans="1:7" s="55" customFormat="1" x14ac:dyDescent="0.25">
      <c r="A23" s="67"/>
      <c r="G23" s="68"/>
    </row>
    <row r="24" spans="1:7" s="55" customFormat="1" x14ac:dyDescent="0.25">
      <c r="A24" s="67"/>
      <c r="G24" s="68"/>
    </row>
    <row r="25" spans="1:7" s="55" customFormat="1" x14ac:dyDescent="0.25">
      <c r="A25" s="67"/>
      <c r="G25" s="68"/>
    </row>
    <row r="26" spans="1:7" s="55" customFormat="1" x14ac:dyDescent="0.25">
      <c r="A26" s="67" t="s">
        <v>74</v>
      </c>
      <c r="G26" s="68"/>
    </row>
    <row r="27" spans="1:7" ht="15.75" thickBot="1" x14ac:dyDescent="0.3">
      <c r="A27" s="29"/>
      <c r="B27" s="29"/>
      <c r="C27" s="29"/>
      <c r="D27" s="29"/>
    </row>
    <row r="28" spans="1:7" ht="15.75" thickBot="1" x14ac:dyDescent="0.3">
      <c r="A28" s="11" t="s">
        <v>0</v>
      </c>
      <c r="B28" s="6" t="s">
        <v>1</v>
      </c>
      <c r="C28" s="6" t="s">
        <v>2</v>
      </c>
      <c r="D28" s="6" t="s">
        <v>3</v>
      </c>
      <c r="E28" s="5"/>
    </row>
    <row r="29" spans="1:7" x14ac:dyDescent="0.25">
      <c r="A29" s="24" t="s">
        <v>4</v>
      </c>
      <c r="B29" s="25" t="s">
        <v>6</v>
      </c>
      <c r="C29" s="18">
        <f>0.001/100</f>
        <v>1.0000000000000001E-5</v>
      </c>
      <c r="D29" s="13" t="s">
        <v>15</v>
      </c>
      <c r="E29" s="5"/>
    </row>
    <row r="30" spans="1:7" ht="18" x14ac:dyDescent="0.35">
      <c r="A30" s="22" t="s">
        <v>18</v>
      </c>
      <c r="B30" s="23" t="s">
        <v>7</v>
      </c>
      <c r="C30" s="26">
        <v>548.5</v>
      </c>
      <c r="D30" s="13" t="s">
        <v>16</v>
      </c>
      <c r="E30" s="5"/>
    </row>
    <row r="31" spans="1:7" x14ac:dyDescent="0.25">
      <c r="A31" s="27" t="s">
        <v>19</v>
      </c>
      <c r="B31" s="28" t="s">
        <v>7</v>
      </c>
      <c r="C31" s="26">
        <v>10</v>
      </c>
      <c r="D31" s="13" t="s">
        <v>16</v>
      </c>
      <c r="E31" s="5"/>
    </row>
    <row r="32" spans="1:7" x14ac:dyDescent="0.25">
      <c r="A32" s="27" t="s">
        <v>27</v>
      </c>
      <c r="B32" s="28" t="s">
        <v>7</v>
      </c>
      <c r="C32" s="26">
        <v>250</v>
      </c>
      <c r="D32" s="13" t="s">
        <v>16</v>
      </c>
      <c r="E32" s="5"/>
    </row>
    <row r="33" spans="1:10" x14ac:dyDescent="0.25">
      <c r="A33" s="27" t="s">
        <v>28</v>
      </c>
      <c r="B33" s="28" t="s">
        <v>7</v>
      </c>
      <c r="C33" s="26">
        <v>100</v>
      </c>
      <c r="D33" s="13" t="s">
        <v>16</v>
      </c>
      <c r="E33" s="5"/>
    </row>
    <row r="34" spans="1:10" x14ac:dyDescent="0.25">
      <c r="A34" s="27" t="s">
        <v>11</v>
      </c>
      <c r="B34" s="28" t="s">
        <v>7</v>
      </c>
      <c r="C34" s="20">
        <v>567</v>
      </c>
      <c r="D34" s="12" t="s">
        <v>16</v>
      </c>
      <c r="E34" s="5"/>
      <c r="F34" s="34"/>
    </row>
    <row r="35" spans="1:10" ht="18.75" thickBot="1" x14ac:dyDescent="0.4">
      <c r="A35" s="7" t="s">
        <v>10</v>
      </c>
      <c r="B35" s="8" t="s">
        <v>7</v>
      </c>
      <c r="C35" s="21">
        <v>550</v>
      </c>
      <c r="D35" s="17" t="s">
        <v>16</v>
      </c>
      <c r="E35" s="5"/>
    </row>
    <row r="36" spans="1:10" x14ac:dyDescent="0.25">
      <c r="A36" s="3"/>
      <c r="B36" s="2"/>
      <c r="C36" s="14"/>
      <c r="D36" s="36"/>
      <c r="E36" s="35"/>
    </row>
    <row r="37" spans="1:10" ht="15.75" thickBot="1" x14ac:dyDescent="0.3">
      <c r="A37" s="11" t="s">
        <v>13</v>
      </c>
      <c r="B37" s="4"/>
      <c r="C37" s="15"/>
      <c r="D37" s="15"/>
      <c r="E37" s="2"/>
      <c r="F37" s="2"/>
      <c r="H37" s="2"/>
      <c r="I37" s="2"/>
      <c r="J37" s="2"/>
    </row>
    <row r="38" spans="1:10" ht="18" thickBot="1" x14ac:dyDescent="0.3">
      <c r="A38" s="9" t="s">
        <v>12</v>
      </c>
      <c r="B38" s="10" t="s">
        <v>14</v>
      </c>
      <c r="C38" s="19">
        <f>PI()*$C$29*(($C$34-$C$30)^2-($C$35-$C$30)^2)/LN($C$32/$C$33)</f>
        <v>1.1657233507489304E-2</v>
      </c>
      <c r="D38" s="16" t="s">
        <v>17</v>
      </c>
      <c r="E38" s="5"/>
      <c r="F38" s="58"/>
      <c r="G38" s="58"/>
      <c r="H38" s="58"/>
      <c r="I38" s="61"/>
      <c r="J38" s="61"/>
    </row>
    <row r="39" spans="1:10" x14ac:dyDescent="0.25">
      <c r="A39" s="2"/>
      <c r="B39" s="2"/>
      <c r="C39" s="2"/>
      <c r="D39" s="2"/>
      <c r="E39" s="2"/>
      <c r="F39" s="58"/>
      <c r="G39" s="58"/>
      <c r="H39" s="58"/>
      <c r="I39" s="61"/>
      <c r="J39" s="61"/>
    </row>
    <row r="40" spans="1:10" x14ac:dyDescent="0.25">
      <c r="A40" s="3"/>
      <c r="B40" s="2"/>
      <c r="C40" s="2"/>
    </row>
    <row r="41" spans="1:10" x14ac:dyDescent="0.25">
      <c r="A41" s="3"/>
      <c r="B41" s="58"/>
      <c r="C41" s="2"/>
    </row>
    <row r="42" spans="1:10" x14ac:dyDescent="0.25">
      <c r="A42" s="3"/>
      <c r="B42" s="2"/>
      <c r="C42" s="2"/>
    </row>
    <row r="43" spans="1:10" x14ac:dyDescent="0.25">
      <c r="A43" s="3"/>
      <c r="B43" s="2"/>
      <c r="C43" s="2"/>
    </row>
    <row r="44" spans="1:10" x14ac:dyDescent="0.25">
      <c r="A44" s="3"/>
      <c r="B44" s="58"/>
      <c r="C44" s="2"/>
    </row>
  </sheetData>
  <pageMargins left="0.70866141732283472" right="0.70866141732283472" top="0.74803149606299213" bottom="0.74803149606299213" header="0.31496062992125984" footer="0.31496062992125984"/>
  <pageSetup scale="62"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43"/>
  <sheetViews>
    <sheetView workbookViewId="0"/>
  </sheetViews>
  <sheetFormatPr defaultRowHeight="15" x14ac:dyDescent="0.25"/>
  <cols>
    <col min="1" max="1" width="70.140625" bestFit="1" customWidth="1"/>
    <col min="3" max="3" width="13.7109375" customWidth="1"/>
    <col min="4" max="4" width="19" bestFit="1" customWidth="1"/>
  </cols>
  <sheetData>
    <row r="1" spans="1:1" ht="18.75" x14ac:dyDescent="0.3">
      <c r="A1" s="1" t="s">
        <v>50</v>
      </c>
    </row>
    <row r="2" spans="1:1" ht="18.75" x14ac:dyDescent="0.3">
      <c r="A2" s="1" t="s">
        <v>53</v>
      </c>
    </row>
    <row r="3" spans="1:1" s="55" customFormat="1" x14ac:dyDescent="0.25">
      <c r="A3" s="67"/>
    </row>
    <row r="4" spans="1:1" s="55" customFormat="1" x14ac:dyDescent="0.25">
      <c r="A4" s="67"/>
    </row>
    <row r="5" spans="1:1" s="55" customFormat="1" x14ac:dyDescent="0.25">
      <c r="A5" s="67"/>
    </row>
    <row r="6" spans="1:1" s="55" customFormat="1" x14ac:dyDescent="0.25">
      <c r="A6" s="67"/>
    </row>
    <row r="7" spans="1:1" s="55" customFormat="1" x14ac:dyDescent="0.25">
      <c r="A7" s="67"/>
    </row>
    <row r="8" spans="1:1" s="55" customFormat="1" x14ac:dyDescent="0.25">
      <c r="A8" s="67"/>
    </row>
    <row r="9" spans="1:1" s="55" customFormat="1" x14ac:dyDescent="0.25">
      <c r="A9" s="67"/>
    </row>
    <row r="10" spans="1:1" s="55" customFormat="1" x14ac:dyDescent="0.25">
      <c r="A10" s="67"/>
    </row>
    <row r="11" spans="1:1" s="55" customFormat="1" x14ac:dyDescent="0.25">
      <c r="A11" s="67"/>
    </row>
    <row r="12" spans="1:1" s="55" customFormat="1" x14ac:dyDescent="0.25">
      <c r="A12" s="67"/>
    </row>
    <row r="13" spans="1:1" s="55" customFormat="1" x14ac:dyDescent="0.25">
      <c r="A13" s="67"/>
    </row>
    <row r="14" spans="1:1" s="55" customFormat="1" x14ac:dyDescent="0.25">
      <c r="A14" s="67"/>
    </row>
    <row r="15" spans="1:1" s="55" customFormat="1" x14ac:dyDescent="0.25">
      <c r="A15" s="67"/>
    </row>
    <row r="16" spans="1:1" s="55" customFormat="1" x14ac:dyDescent="0.25">
      <c r="A16" s="67"/>
    </row>
    <row r="17" spans="1:5" s="55" customFormat="1" x14ac:dyDescent="0.25">
      <c r="A17" s="67"/>
    </row>
    <row r="18" spans="1:5" s="55" customFormat="1" x14ac:dyDescent="0.25">
      <c r="A18" s="67"/>
    </row>
    <row r="19" spans="1:5" s="55" customFormat="1" x14ac:dyDescent="0.25">
      <c r="A19" s="67"/>
    </row>
    <row r="20" spans="1:5" s="55" customFormat="1" x14ac:dyDescent="0.25">
      <c r="A20" s="67"/>
    </row>
    <row r="21" spans="1:5" s="55" customFormat="1" x14ac:dyDescent="0.25">
      <c r="A21" s="67"/>
    </row>
    <row r="22" spans="1:5" s="55" customFormat="1" x14ac:dyDescent="0.25">
      <c r="A22" s="67"/>
    </row>
    <row r="23" spans="1:5" s="55" customFormat="1" x14ac:dyDescent="0.25">
      <c r="A23" s="67"/>
    </row>
    <row r="24" spans="1:5" s="55" customFormat="1" x14ac:dyDescent="0.25">
      <c r="A24" s="67"/>
    </row>
    <row r="25" spans="1:5" s="55" customFormat="1" x14ac:dyDescent="0.25">
      <c r="A25" s="67"/>
    </row>
    <row r="26" spans="1:5" s="55" customFormat="1" x14ac:dyDescent="0.25">
      <c r="A26" s="67"/>
    </row>
    <row r="27" spans="1:5" s="55" customFormat="1" x14ac:dyDescent="0.25">
      <c r="A27" s="67"/>
    </row>
    <row r="28" spans="1:5" s="55" customFormat="1" x14ac:dyDescent="0.25">
      <c r="A28" s="67"/>
    </row>
    <row r="29" spans="1:5" s="55" customFormat="1" x14ac:dyDescent="0.25">
      <c r="A29" s="67" t="s">
        <v>74</v>
      </c>
    </row>
    <row r="30" spans="1:5" ht="15.75" thickBot="1" x14ac:dyDescent="0.3">
      <c r="A30" s="29"/>
      <c r="B30" s="29"/>
      <c r="C30" s="29"/>
      <c r="D30" s="29"/>
    </row>
    <row r="31" spans="1:5" ht="15.75" thickBot="1" x14ac:dyDescent="0.3">
      <c r="A31" s="11" t="s">
        <v>0</v>
      </c>
      <c r="B31" s="6" t="s">
        <v>1</v>
      </c>
      <c r="C31" s="6" t="s">
        <v>2</v>
      </c>
      <c r="D31" s="6" t="s">
        <v>3</v>
      </c>
      <c r="E31" s="5"/>
    </row>
    <row r="32" spans="1:5" x14ac:dyDescent="0.25">
      <c r="A32" s="24" t="s">
        <v>4</v>
      </c>
      <c r="B32" s="25" t="s">
        <v>6</v>
      </c>
      <c r="C32" s="18">
        <f>0.001/100</f>
        <v>1.0000000000000001E-5</v>
      </c>
      <c r="D32" s="13" t="s">
        <v>15</v>
      </c>
      <c r="E32" s="5"/>
    </row>
    <row r="33" spans="1:5" ht="18" x14ac:dyDescent="0.35">
      <c r="A33" s="22" t="s">
        <v>18</v>
      </c>
      <c r="B33" s="23" t="s">
        <v>7</v>
      </c>
      <c r="C33" s="26">
        <v>548.5</v>
      </c>
      <c r="D33" s="13" t="s">
        <v>16</v>
      </c>
      <c r="E33" s="5"/>
    </row>
    <row r="34" spans="1:5" x14ac:dyDescent="0.25">
      <c r="A34" s="27" t="s">
        <v>19</v>
      </c>
      <c r="B34" s="28" t="s">
        <v>7</v>
      </c>
      <c r="C34" s="26">
        <v>10</v>
      </c>
      <c r="D34" s="13" t="s">
        <v>16</v>
      </c>
      <c r="E34" s="5"/>
    </row>
    <row r="35" spans="1:5" x14ac:dyDescent="0.25">
      <c r="A35" s="27" t="s">
        <v>27</v>
      </c>
      <c r="B35" s="28" t="s">
        <v>7</v>
      </c>
      <c r="C35" s="26">
        <v>250</v>
      </c>
      <c r="D35" s="13" t="s">
        <v>16</v>
      </c>
      <c r="E35" s="5"/>
    </row>
    <row r="36" spans="1:5" x14ac:dyDescent="0.25">
      <c r="A36" s="27" t="s">
        <v>28</v>
      </c>
      <c r="B36" s="28" t="s">
        <v>7</v>
      </c>
      <c r="C36" s="26">
        <v>100</v>
      </c>
      <c r="D36" s="13" t="s">
        <v>16</v>
      </c>
      <c r="E36" s="5"/>
    </row>
    <row r="37" spans="1:5" x14ac:dyDescent="0.25">
      <c r="A37" s="27" t="s">
        <v>11</v>
      </c>
      <c r="B37" s="28" t="s">
        <v>7</v>
      </c>
      <c r="C37" s="20">
        <v>567</v>
      </c>
      <c r="D37" s="12" t="s">
        <v>16</v>
      </c>
      <c r="E37" s="5"/>
    </row>
    <row r="38" spans="1:5" ht="18.75" thickBot="1" x14ac:dyDescent="0.4">
      <c r="A38" s="7" t="s">
        <v>10</v>
      </c>
      <c r="B38" s="8" t="s">
        <v>7</v>
      </c>
      <c r="C38" s="21">
        <v>550</v>
      </c>
      <c r="D38" s="17" t="s">
        <v>16</v>
      </c>
      <c r="E38" s="5"/>
    </row>
    <row r="39" spans="1:5" x14ac:dyDescent="0.25">
      <c r="A39" s="3"/>
      <c r="B39" s="2"/>
      <c r="C39" s="14"/>
      <c r="D39" s="14"/>
      <c r="E39" s="35"/>
    </row>
    <row r="40" spans="1:5" ht="15.75" thickBot="1" x14ac:dyDescent="0.3">
      <c r="A40" s="11" t="s">
        <v>13</v>
      </c>
      <c r="B40" s="4"/>
      <c r="C40" s="15"/>
      <c r="D40" s="15"/>
      <c r="E40" s="2"/>
    </row>
    <row r="41" spans="1:5" ht="18" thickBot="1" x14ac:dyDescent="0.3">
      <c r="A41" s="9" t="s">
        <v>12</v>
      </c>
      <c r="B41" s="10" t="s">
        <v>14</v>
      </c>
      <c r="C41" s="19">
        <f>PI()*$C$32*(2*$C$34*($C$37-$C$33)-$C$34^2-($C$38-$C$33)^2)/LN($C$35/$C$36)</f>
        <v>9.1800713871478274E-3</v>
      </c>
      <c r="D41" s="16" t="s">
        <v>17</v>
      </c>
      <c r="E41" s="5"/>
    </row>
    <row r="42" spans="1:5" x14ac:dyDescent="0.25">
      <c r="A42" s="2"/>
      <c r="B42" s="2"/>
      <c r="C42" s="2"/>
      <c r="D42" s="2"/>
      <c r="E42" s="2"/>
    </row>
    <row r="43" spans="1:5" x14ac:dyDescent="0.25">
      <c r="A43" s="2"/>
      <c r="B43" s="2"/>
      <c r="C43" s="2"/>
      <c r="D43" s="2"/>
      <c r="E43" s="2"/>
    </row>
  </sheetData>
  <pageMargins left="0.70866141732283472" right="0.70866141732283472" top="0.74803149606299213" bottom="0.74803149606299213" header="0.31496062992125984" footer="0.31496062992125984"/>
  <pageSetup scale="62"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Table of Contents</vt:lpstr>
      <vt:lpstr>Model 1</vt:lpstr>
      <vt:lpstr>Model 2</vt:lpstr>
      <vt:lpstr>Model 3</vt:lpstr>
      <vt:lpstr>Model 4</vt:lpstr>
      <vt:lpstr>Model 5</vt:lpstr>
      <vt:lpstr>Model 6</vt:lpstr>
      <vt:lpstr>Model 7</vt:lpstr>
      <vt:lpstr>Model 8</vt:lpstr>
      <vt:lpstr>Model 9</vt:lpstr>
      <vt:lpstr>Model 10</vt:lpstr>
      <vt:lpstr>Models 11-12</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CJN</dc:creator>
  <cp:lastModifiedBy>CJN</cp:lastModifiedBy>
  <cp:lastPrinted>2012-12-10T19:27:51Z</cp:lastPrinted>
  <dcterms:created xsi:type="dcterms:W3CDTF">2012-12-10T12:12:55Z</dcterms:created>
  <dcterms:modified xsi:type="dcterms:W3CDTF">2017-05-31T18:33:07Z</dcterms:modified>
</cp:coreProperties>
</file>